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10"/>
  <workbookPr defaultThemeVersion="166925"/>
  <mc:AlternateContent xmlns:mc="http://schemas.openxmlformats.org/markup-compatibility/2006">
    <mc:Choice Requires="x15">
      <x15ac:absPath xmlns:x15ac="http://schemas.microsoft.com/office/spreadsheetml/2010/11/ac" url="I:\Unidades compartidas\SAMAED\IDRD MARLYS\IDIPRON\RIESGOS\MONITOREO SEGUNDO CUATRIMESTRE\GESTIÓN\"/>
    </mc:Choice>
  </mc:AlternateContent>
  <xr:revisionPtr revIDLastSave="289" documentId="13_ncr:1_{2A2AA31E-D52B-4A90-A5A5-B2B1530E3C16}" xr6:coauthVersionLast="47" xr6:coauthVersionMax="47" xr10:uidLastSave="{1E4433F4-F07E-43A6-86B6-ABAA57831173}"/>
  <bookViews>
    <workbookView xWindow="-120" yWindow="-120" windowWidth="20730" windowHeight="11040" xr2:uid="{00000000-000D-0000-FFFF-FFFF00000000}"/>
  </bookViews>
  <sheets>
    <sheet name="Riesgo 1" sheetId="3" r:id="rId1"/>
    <sheet name="Datos" sheetId="5" r:id="rId2"/>
    <sheet name="Instructivo" sheetId="4" r:id="rId3"/>
  </sheets>
  <definedNames>
    <definedName name="_xlnm._FilterDatabase" localSheetId="0" hidden="1">'Riesgo 1'!$A$16:$BM$16</definedName>
    <definedName name="_xlnm.Print_Area" localSheetId="0">'Riesgo 1'!$A$1:$AK$21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31" i="3" l="1"/>
  <c r="L31" i="3" s="1"/>
  <c r="S28" i="3"/>
  <c r="V28" i="3"/>
  <c r="K26" i="3"/>
  <c r="L26" i="3" s="1"/>
  <c r="V30" i="3" l="1"/>
  <c r="S29" i="3"/>
  <c r="V34" i="3" l="1"/>
  <c r="S34" i="3"/>
  <c r="V33" i="3"/>
  <c r="S33" i="3"/>
  <c r="V32" i="3"/>
  <c r="S32" i="3"/>
  <c r="V31" i="3"/>
  <c r="S31" i="3"/>
  <c r="M31" i="3"/>
  <c r="AD31" i="3" s="1"/>
  <c r="AC31" i="3" s="1"/>
  <c r="H31" i="3"/>
  <c r="I31" i="3" s="1"/>
  <c r="S30" i="3"/>
  <c r="V27" i="3"/>
  <c r="S27" i="3"/>
  <c r="V26" i="3"/>
  <c r="S26" i="3"/>
  <c r="M26" i="3"/>
  <c r="AD29" i="3" s="1"/>
  <c r="AC29" i="3" s="1"/>
  <c r="H26" i="3"/>
  <c r="S18" i="3"/>
  <c r="V18" i="3"/>
  <c r="V20" i="3"/>
  <c r="S20" i="3"/>
  <c r="Z31" i="3" l="1"/>
  <c r="AA31" i="3" s="1"/>
  <c r="AE31" i="3" s="1"/>
  <c r="AF31" i="3" s="1"/>
  <c r="AD32" i="3"/>
  <c r="AC32" i="3" s="1"/>
  <c r="AD34" i="3"/>
  <c r="AC34" i="3" s="1"/>
  <c r="N26" i="3"/>
  <c r="O26" i="3" s="1"/>
  <c r="AD30" i="3"/>
  <c r="AC30" i="3" s="1"/>
  <c r="N31" i="3"/>
  <c r="O31" i="3" s="1"/>
  <c r="I26" i="3"/>
  <c r="Z26" i="3" s="1"/>
  <c r="AD26" i="3"/>
  <c r="AC26" i="3" s="1"/>
  <c r="V21" i="3"/>
  <c r="V19" i="3"/>
  <c r="S21" i="3"/>
  <c r="S19" i="3"/>
  <c r="AB31" i="3" l="1"/>
  <c r="Z32" i="3" s="1"/>
  <c r="AB32" i="3" s="1"/>
  <c r="Z33" i="3" s="1"/>
  <c r="AD33" i="3"/>
  <c r="AC33" i="3" s="1"/>
  <c r="AA26" i="3"/>
  <c r="AE26" i="3" s="1"/>
  <c r="AF26" i="3" s="1"/>
  <c r="AB26" i="3"/>
  <c r="Z27" i="3" s="1"/>
  <c r="AD27" i="3"/>
  <c r="AD28" i="3" s="1"/>
  <c r="AC28" i="3" s="1"/>
  <c r="V25" i="3"/>
  <c r="S25" i="3"/>
  <c r="V24" i="3"/>
  <c r="S24" i="3"/>
  <c r="V23" i="3"/>
  <c r="S23" i="3"/>
  <c r="V22" i="3"/>
  <c r="S22" i="3"/>
  <c r="K22" i="3"/>
  <c r="L22" i="3" s="1"/>
  <c r="H22" i="3"/>
  <c r="AA32" i="3" l="1"/>
  <c r="AE32" i="3" s="1"/>
  <c r="AF32" i="3" s="1"/>
  <c r="AC27" i="3"/>
  <c r="AB33" i="3"/>
  <c r="Z34" i="3" s="1"/>
  <c r="AA33" i="3"/>
  <c r="AE33" i="3" s="1"/>
  <c r="AF33" i="3" s="1"/>
  <c r="AB27" i="3"/>
  <c r="Z28" i="3" s="1"/>
  <c r="AA27" i="3"/>
  <c r="M22" i="3"/>
  <c r="AD22" i="3" s="1"/>
  <c r="AC22" i="3" s="1"/>
  <c r="I22" i="3"/>
  <c r="Z22" i="3" s="1"/>
  <c r="AB22" i="3" s="1"/>
  <c r="Z23" i="3" s="1"/>
  <c r="AB28" i="3" l="1"/>
  <c r="Z29" i="3" s="1"/>
  <c r="AA28" i="3"/>
  <c r="AE28" i="3" s="1"/>
  <c r="AF28" i="3" s="1"/>
  <c r="AE27" i="3"/>
  <c r="AF27" i="3" s="1"/>
  <c r="AB34" i="3"/>
  <c r="AA34" i="3"/>
  <c r="AE34" i="3" s="1"/>
  <c r="AF34" i="3" s="1"/>
  <c r="AD23" i="3"/>
  <c r="AC23" i="3" s="1"/>
  <c r="AD25" i="3"/>
  <c r="N22" i="3"/>
  <c r="O22" i="3" s="1"/>
  <c r="AA22" i="3"/>
  <c r="AE22" i="3" s="1"/>
  <c r="AF22" i="3" s="1"/>
  <c r="AB23" i="3"/>
  <c r="Z24" i="3" s="1"/>
  <c r="AA23" i="3"/>
  <c r="AA29" i="3" l="1"/>
  <c r="AE29" i="3" s="1"/>
  <c r="AF29" i="3" s="1"/>
  <c r="AB29" i="3"/>
  <c r="Z30" i="3" s="1"/>
  <c r="AE23" i="3"/>
  <c r="AF23" i="3" s="1"/>
  <c r="AD24" i="3"/>
  <c r="AC24" i="3" s="1"/>
  <c r="AC25" i="3"/>
  <c r="AA24" i="3"/>
  <c r="AB24" i="3"/>
  <c r="AB30" i="3" l="1"/>
  <c r="AA30" i="3"/>
  <c r="AE30" i="3" s="1"/>
  <c r="AF30" i="3" s="1"/>
  <c r="AE24" i="3"/>
  <c r="AF24" i="3" s="1"/>
  <c r="Z25" i="3"/>
  <c r="AA25" i="3" l="1"/>
  <c r="AE25" i="3" s="1"/>
  <c r="AF25" i="3" s="1"/>
  <c r="AB25" i="3"/>
  <c r="V17" i="3"/>
  <c r="S17" i="3"/>
  <c r="K17" i="3" l="1"/>
  <c r="L17" i="3" s="1"/>
  <c r="M17" i="3" l="1"/>
  <c r="AD21" i="3" s="1"/>
  <c r="H17" i="3"/>
  <c r="AD17" i="3" l="1"/>
  <c r="AC21" i="3"/>
  <c r="I17" i="3"/>
  <c r="Z17" i="3" s="1"/>
  <c r="AA17" i="3" s="1"/>
  <c r="N17" i="3"/>
  <c r="O17" i="3" s="1"/>
  <c r="AC17" i="3" l="1"/>
  <c r="AE17" i="3" s="1"/>
  <c r="AF17" i="3" s="1"/>
  <c r="AD18" i="3"/>
  <c r="AC18" i="3" s="1"/>
  <c r="AB17" i="3"/>
  <c r="Z18" i="3" s="1"/>
  <c r="AD19" i="3" l="1"/>
  <c r="AD20" i="3" s="1"/>
  <c r="AC20" i="3" s="1"/>
  <c r="AB18" i="3"/>
  <c r="Z19" i="3" s="1"/>
  <c r="AA18" i="3"/>
  <c r="AE18" i="3" s="1"/>
  <c r="AF18" i="3" s="1"/>
  <c r="AC19" i="3" l="1"/>
  <c r="AB19" i="3"/>
  <c r="Z20" i="3" s="1"/>
  <c r="AA19" i="3"/>
  <c r="AB20" i="3" l="1"/>
  <c r="Z21" i="3" s="1"/>
  <c r="AA20" i="3"/>
  <c r="AE20" i="3" s="1"/>
  <c r="AF20" i="3" s="1"/>
  <c r="AE19" i="3"/>
  <c r="AF19" i="3" s="1"/>
  <c r="AB21" i="3" l="1"/>
  <c r="AA21" i="3"/>
  <c r="AE21" i="3" s="1"/>
  <c r="AF21"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tc={EB4F6BE9-3318-48BC-A5DA-F771CA243F29}</author>
    <author>tc={8DE082A4-6D03-466B-B973-479BDE665559}</author>
    <author>tc={4A50E768-EFB0-45AA-BC7D-011A5B0D1DF4}</author>
    <author>tc={E356E49E-99D1-416B-B911-8278CE831309}</author>
    <author>Jaime Fernando Manjarrez Ochoa</author>
  </authors>
  <commentList>
    <comment ref="G17" authorId="0" shapeId="0" xr:uid="{00000000-0006-0000-0000-000001000000}">
      <text>
        <t>[Threaded comment]
Your version of Excel allows you to read this threaded comment; however, any edits to it will get removed if the file is opened in a newer version of Excel. Learn more: https://go.microsoft.com/fwlink/?linkid=870924
Comment:
    Se toma como base 
Reportes transmitidos (4*12) = 48
 certificaciones auales = 110</t>
      </text>
    </comment>
    <comment ref="G22" authorId="1" shapeId="0" xr:uid="{00000000-0006-0000-0000-000002000000}">
      <text>
        <t>[Threaded comment]
Your version of Excel allows you to read this threaded comment; however, any edits to it will get removed if the file is opened in a newer version of Excel. Learn more: https://go.microsoft.com/fwlink/?linkid=870924
Comment:
    Se toma como base:
72 inventarios de la toma fisica + 33 inventarios aleatorios reportados 2023</t>
      </text>
    </comment>
    <comment ref="G26" authorId="2" shapeId="0" xr:uid="{00000000-0006-0000-0000-000003000000}">
      <text>
        <t>[Threaded comment]
Your version of Excel allows you to read this threaded comment; however, any edits to it will get removed if the file is opened in a newer version of Excel. Learn more: https://go.microsoft.com/fwlink/?linkid=870924
Comment:
    Se toma como valor 365 que son los días en el año en el que se debe asegurar los alimentos en las unidades de protección integral.</t>
      </text>
    </comment>
    <comment ref="G31" authorId="3" shapeId="0" xr:uid="{00000000-0006-0000-0000-000004000000}">
      <text>
        <t>[Threaded comment]
Your version of Excel allows you to read this threaded comment; however, any edits to it will get removed if the file is opened in a newer version of Excel. Learn more: https://go.microsoft.com/fwlink/?linkid=870924
Comment:
    Numero de egresos 2021
Reply:
    Se toma como valor 365 que son los días en el año en el que se debe asegurar la inocuidad de los alimentos en el almacenamiento, transporte y entrega de alimentos a las unidades de protección integral</t>
      </text>
    </comment>
    <comment ref="R34" authorId="4" shapeId="0" xr:uid="{00000000-0006-0000-0000-000005000000}">
      <text>
        <r>
          <rPr>
            <b/>
            <sz val="9"/>
            <color indexed="81"/>
            <rFont val="Tahoma"/>
            <family val="2"/>
          </rPr>
          <t>Jaime Fernando Manjarrez Ochoa:</t>
        </r>
        <r>
          <rPr>
            <sz val="9"/>
            <color indexed="81"/>
            <rFont val="Tahoma"/>
            <family val="2"/>
          </rPr>
          <t xml:space="preserve">
La Gerencia de Recursos Físicos,   a través del proceso de Gestión de Inventarios, Almacén y Economato, consolidará, validará y entregará la información que le sea requerida ante la detección de afectación a la salud de los NNAJ por ingesta de alimentos y notificará al comisionista de bolsa del contrato de alimentos y al supervisor del contrato.    </t>
        </r>
      </text>
    </comment>
  </commentList>
</comments>
</file>

<file path=xl/sharedStrings.xml><?xml version="1.0" encoding="utf-8"?>
<sst xmlns="http://schemas.openxmlformats.org/spreadsheetml/2006/main" count="364" uniqueCount="242">
  <si>
    <r>
      <t xml:space="preserve">GESTIÓN </t>
    </r>
    <r>
      <rPr>
        <b/>
        <sz val="16"/>
        <color rgb="FFFF0000"/>
        <rFont val="Times New Roman"/>
        <family val="1"/>
      </rPr>
      <t xml:space="preserve"> </t>
    </r>
    <r>
      <rPr>
        <b/>
        <sz val="16"/>
        <rFont val="Times New Roman"/>
        <family val="1"/>
      </rPr>
      <t>DE INVENTARIOS ALMACEN Y ECONOMATO</t>
    </r>
  </si>
  <si>
    <t>CÓDIGO</t>
  </si>
  <si>
    <t>E-PLA-FT-020</t>
  </si>
  <si>
    <t>VERSIÓN</t>
  </si>
  <si>
    <t>09</t>
  </si>
  <si>
    <t>MAPA DE RIESGOS DE GESTIÓN</t>
  </si>
  <si>
    <t>PÁGINA</t>
  </si>
  <si>
    <t>1 DE 1</t>
  </si>
  <si>
    <t>VIGENTE DESDE</t>
  </si>
  <si>
    <t>Proceso</t>
  </si>
  <si>
    <t xml:space="preserve">GESTIÓN DE INVENTARIOS, ALMACEN Y ECONOMATO </t>
  </si>
  <si>
    <t>Objetivo del Proceso</t>
  </si>
  <si>
    <t>Administrar los bienes muebles de consumo, perecederos y no perecederos y los bienes muebles de propiedad, planta y equipo adquiridos y/o recibidos por el Instituto, dirigiendo su almacenamiento, registro y distribución bajo las normas y lineamientos que regulan la materia, haciendo uso de las herramientas tecnológicas que le permitan mantener actualizados los inventarios y optimizar el uso de los recursos del Instituto para apoyar el abastecimiento de las sedes y unidades de protección integral de IDIPRON y la entrega de información confiable para la toma de decisiones</t>
  </si>
  <si>
    <t>Alcance</t>
  </si>
  <si>
    <t>El proceso inicia desde la recepción de los documentos para el ingreso de los elementos y/o bienes, los cuales son administrados, custodiados, controlados, distribuidos y puestos a disposición de los diferentes procesos del IDIPRON y finaliza con la actualización del inventario en bodega, la entrega de la cuenta mensual y los controles administrativos sobre los elementos en bodega y los bienes en servicio.</t>
  </si>
  <si>
    <t>IDENTIFICACIÓN DEL RIESGO</t>
  </si>
  <si>
    <t>VALORACIÓN DEL RIESGO</t>
  </si>
  <si>
    <t>GESTIÓN DEL RIESGO</t>
  </si>
  <si>
    <t xml:space="preserve">MONITOREO </t>
  </si>
  <si>
    <t>SEGUIMIENTO Y EVALUACIÓN</t>
  </si>
  <si>
    <t>Atributos</t>
  </si>
  <si>
    <t>No. De Riesgo</t>
  </si>
  <si>
    <t>Impacto</t>
  </si>
  <si>
    <t>Causa Inmediata</t>
  </si>
  <si>
    <t>Causa Raíz</t>
  </si>
  <si>
    <t>Descripción del Riesgo</t>
  </si>
  <si>
    <t>Clasificación Riesgo</t>
  </si>
  <si>
    <t>Frecuencia con la que se realiza la actividad</t>
  </si>
  <si>
    <t>Probabilidad 
Inherente</t>
  </si>
  <si>
    <t>%</t>
  </si>
  <si>
    <t>Criterios de Impacto</t>
  </si>
  <si>
    <t>Observación de Impacto</t>
  </si>
  <si>
    <t>Impacto
 Inherente</t>
  </si>
  <si>
    <t>Zona de riesgo</t>
  </si>
  <si>
    <t>Zona de riesgo
inherente</t>
  </si>
  <si>
    <t>No. De control</t>
  </si>
  <si>
    <t>Descripción del Control</t>
  </si>
  <si>
    <t>Afectación</t>
  </si>
  <si>
    <t xml:space="preserve">Tipo </t>
  </si>
  <si>
    <t>Implementación</t>
  </si>
  <si>
    <t>Calificación</t>
  </si>
  <si>
    <t>Documentación</t>
  </si>
  <si>
    <t>Frecuencia</t>
  </si>
  <si>
    <t>Evidencia</t>
  </si>
  <si>
    <t xml:space="preserve">Probabilidad Residual </t>
  </si>
  <si>
    <t>Probabilidad Residual Final</t>
  </si>
  <si>
    <t>Impacto Residual Final</t>
  </si>
  <si>
    <t>Zona de Riesgo Final</t>
  </si>
  <si>
    <t>Tratamiento</t>
  </si>
  <si>
    <t>Plan de Acción</t>
  </si>
  <si>
    <t>Responsable</t>
  </si>
  <si>
    <t>Fecha implementación</t>
  </si>
  <si>
    <t>Fecha Del Monitoreo</t>
  </si>
  <si>
    <t>Reporte De La Ejecución De Los Controles</t>
  </si>
  <si>
    <t>Reporte De La Ejecución De Las Acciones Para El Fortalecimento Del Riesgo</t>
  </si>
  <si>
    <t>Reporte De Las Acciones Desarrolladas En Caso De Que Se Haya Materializado El Riesgo</t>
  </si>
  <si>
    <t>Observaciones Del Monitoreo</t>
  </si>
  <si>
    <t>OBSERVACIONES OFICINA ASESORA DE PLANEACIÓN</t>
  </si>
  <si>
    <t>OBSERVACIONES OFICINA DE CONTROL INTERNO</t>
  </si>
  <si>
    <t>Reputacional</t>
  </si>
  <si>
    <t>quejas de los usuarios internos</t>
  </si>
  <si>
    <t xml:space="preserve">Generación de información inconsistente respecto a los bienes o elementos de la entidad custodiados por el proceso que se encuentren en las sub bodegas del almacén </t>
  </si>
  <si>
    <t xml:space="preserve">Posibilidad de afectación reputacional por quejas de los usuarios internos debido a la generación de información inconsistente respecto a los bienes o elementos de la entidad custodiados por el proceso que se encuentren en las sub bodegas del almacén </t>
  </si>
  <si>
    <t>El riesgo afecta la imagen de la entidad internamente, de conocimiento general nivel interno, de junta directiva y/o de proveedores</t>
  </si>
  <si>
    <t>El funcionario o contratista designado para registrar el ingreso de bienes, cada vez que se recibe documentación para ingreso de bienes a la bodega por parte del supervisor del contrato, verifica que lo relacionado en la factura coincida con lo relacionado en la remisión recibida en bodega. En caso de que se presente alguna diferencia o novedad en la realización del ingreso, informa por medio de correo electrónico al supervisor del contrato para que realice la corrección o aclaración correspondiente.</t>
  </si>
  <si>
    <t>Detectivo</t>
  </si>
  <si>
    <t>Manual</t>
  </si>
  <si>
    <t>Recepción e ingresos de bienes devolutivos  A-GIAE-PR-002</t>
  </si>
  <si>
    <t>Cada vez que se recibe documentación para ingreso</t>
  </si>
  <si>
    <t xml:space="preserve">  Comprobante de Ingreso de almacén con la firma de revisado o Correos con las novedades o solicitud de corrección</t>
  </si>
  <si>
    <t>ACEPTAR EL RIESGO</t>
  </si>
  <si>
    <t>De acuerdo con la.metodologia para la administración del riesgo, no se formulan acciones de fortalecimiento para la vigencia 2024, por cuanto los controles existentes se consideran suficientes y permiten mitigar el riesgo</t>
  </si>
  <si>
    <r>
      <rPr>
        <u/>
        <sz val="12"/>
        <color rgb="FF000000"/>
        <rFont val="Times New Roman"/>
      </rPr>
      <t>Control 1</t>
    </r>
    <r>
      <rPr>
        <sz val="12"/>
        <color rgb="FF000000"/>
        <rFont val="Times New Roman"/>
      </rPr>
      <t>. 
El funcionario y/o contratista designado porla gerencia de recursos físicos para registrar el ingreso de bienes en el aplicativo asignado para tal fin, recibió para este cuatrimestre 162 ingresos de bienes a la bodega por parte del supervisor del contrato o el apoyo a la supervisión, donde se verificó que lo relacionado en la factura coincidiera con lo relacionado en la remisión recibida en bodega.
En 30 casos se presentaron algunas diferencias o novedades para la realización del ingreso, estas fueron comunicadas al supervisor del contrato y/o su apoyo a través de correos electrónicos, para su correspondiente revisión y ajuste, así:
mayo:   09 solicitudes de corrección
junio:   10 solicitudes de corrección
julio:    09 solicitudes de corrección
agosto: 02 solicitudes de corrección
Se adjuntan los correos electrónicos y los correspondientes comprobantes de ingreso</t>
    </r>
  </si>
  <si>
    <t>El riesgo no se materializó</t>
  </si>
  <si>
    <t xml:space="preserve">
Se presentan intermitencias en el servicio de internet, lo que dificulta las operaciones diarias en las sub-bodegas.
El trámite administrativo en cuanto al proceso de la contratación del personal de CPS, ha influido en el cumplimiento de los registros y reportes con oportunidad
No se cuenta con contrato de fotocopiado y escaner  lo que no permite dar agilidad a las activiades del proceso
</t>
  </si>
  <si>
    <t xml:space="preserve">Se evidencia la aplicación de control en el seguimiento que de acuerdo 162 ingresos, para este seguimiento se reportaron 30 novedades las cuales se reportaron por medio de correo electronico </t>
  </si>
  <si>
    <t>Control 1: Se evidenció la ejecución de la actividad de control</t>
  </si>
  <si>
    <r>
      <rPr>
        <sz val="12"/>
        <color rgb="FF000000"/>
        <rFont val="Times New Roman"/>
        <family val="1"/>
      </rPr>
      <t>Cada vez que se recibe documentación para</t>
    </r>
    <r>
      <rPr>
        <sz val="12"/>
        <color rgb="FFFF0000"/>
        <rFont val="Times New Roman"/>
        <family val="1"/>
      </rPr>
      <t xml:space="preserve"> </t>
    </r>
    <r>
      <rPr>
        <sz val="12"/>
        <color rgb="FF000000"/>
        <rFont val="Times New Roman"/>
        <family val="1"/>
      </rPr>
      <t>egreso, el funcionario o contratista</t>
    </r>
    <r>
      <rPr>
        <sz val="12"/>
        <color rgb="FFFF0000"/>
        <rFont val="Times New Roman"/>
        <family val="1"/>
      </rPr>
      <t xml:space="preserve"> </t>
    </r>
    <r>
      <rPr>
        <sz val="12"/>
        <color rgb="FF000000"/>
        <rFont val="Times New Roman"/>
        <family val="1"/>
      </rPr>
      <t xml:space="preserve"> de la sub bodega hace entrega de los bienes o elementos de acuerdo con lo relacionado en el formato Solicitud De Bienes De Consumo, Consumo Controlado o Devolutivos A-GIAE-FT-002, el cual debe venir totalmente diligenciado y firmado por los</t>
    </r>
    <r>
      <rPr>
        <sz val="12"/>
        <color rgb="FFFF0000"/>
        <rFont val="Times New Roman"/>
        <family val="1"/>
      </rPr>
      <t xml:space="preserve"> </t>
    </r>
    <r>
      <rPr>
        <sz val="12"/>
        <color rgb="FF000000"/>
        <rFont val="Times New Roman"/>
        <family val="1"/>
      </rPr>
      <t>funcionarios o contratistas que se especifican en el formato. En caso de que no se encuentre debidamente diligenciado y/o firmado, se devuelve al solicitante para que sea ajustado</t>
    </r>
  </si>
  <si>
    <t>Egreso De Elementos de Consumo, Consumo Controlado o Bienes Devolutivos  A-GIAE-PR-003</t>
  </si>
  <si>
    <t>Cada vez que se recibe documentación para egreso</t>
  </si>
  <si>
    <t>Solicitud De Bienes De Consumo, Consumo Controlado o Devolutivos A-GIAE-FT-002</t>
  </si>
  <si>
    <r>
      <rPr>
        <u/>
        <sz val="12"/>
        <color rgb="FF000000"/>
        <rFont val="Times New Roman"/>
      </rPr>
      <t xml:space="preserve">Control 2.
</t>
    </r>
    <r>
      <rPr>
        <sz val="12"/>
        <color rgb="FF000000"/>
        <rFont val="Times New Roman"/>
      </rPr>
      <t xml:space="preserve">
Fueron recibidas en las Sub-Bodegas del Proceso de Gestión de Inventarios, Almacén y Economato a través de correo electrónico 196 solicitudes en el formato A-GIAE-FT-002, para su correspondiente revisión previo con las labores de alistamiento de los bienes y elementos que fueron solicitados. y de las cuales 30 fueron anuladas.
Se adjuntan 166 solicitudes 
</t>
    </r>
  </si>
  <si>
    <t xml:space="preserve">Se evidencia la aplicación de control en el seguimieinto ya que de acuerdo a las 196 solicitudes recibidas, 30 de las mismas fueron anuladas.
Si bien se aplica el control de las 166 solicitudes, en la carpeta de soporte solo se encuentran 133 solicitudes. </t>
  </si>
  <si>
    <t>Control 2: Se evidenció la ejecución de la actividad de control</t>
  </si>
  <si>
    <t>Cada vez que se reciben solicitudes de bienes y/o elementos, el funcionario o contratista  de la sub bodega,  elabora la salida de almacén a través del formato Traslado, Salida y Entrega de Elementos de Consumo A-GIAE-FT-003, verificando que lo que se despacha coincida con lo diligenciado en el formato y elabora el comprobante de egreso en el aplicativo sistematizado para actualizar el inventario.</t>
  </si>
  <si>
    <t xml:space="preserve"> Egreso de Elementos de Consumo, Consumo Controlado o Bienes Devolutivos  A-GIAE-PR-003</t>
  </si>
  <si>
    <t>Cada vez que se reciben solicitudes de bienes y/o elementos en la sub-bodega</t>
  </si>
  <si>
    <t>Traslado, Salida y Entrega de Elementos de Consumo A-GIAE-FT-003</t>
  </si>
  <si>
    <r>
      <rPr>
        <u/>
        <sz val="12"/>
        <color rgb="FF000000"/>
        <rFont val="Times New Roman"/>
      </rPr>
      <t>Control 3.</t>
    </r>
    <r>
      <rPr>
        <sz val="12"/>
        <color rgb="FF000000"/>
        <rFont val="Times New Roman"/>
      </rPr>
      <t xml:space="preserve"> 
Fueron elaboradas 801 salidas de almacén en el formato A-GIAE-FT-003, de acuerdo con las solicitudes realizadas por los distintos requirentes contra los bienes y elementos recibidos físicamente en las Sub-Bodegas, de los cuales no se presentó ninguna novedad.</t>
    </r>
  </si>
  <si>
    <t>Se evidencia la aplicación de control en el seguimeinto a las salidas de almacén de acuerdo al formato A-GIAE-FT-003 (801)  y no se presentaron novedades</t>
  </si>
  <si>
    <t>Control 3: Se evidenció la ejecución de la actividad de control</t>
  </si>
  <si>
    <t>El funcionario o contratista  de la sub bodega realiza la actualización de las tarjetas de kardex A-GIAE-FT-004, siempre y cuando haya movimientos de entradas o salidas, verificando que los datos registrados en la tarjeta correspondan a los registrados en los formatos de ingreso y/o egreso de los elementos y en el aplicativo sistematizado para actualizar el inventario</t>
  </si>
  <si>
    <t>Se encuentra documentado en el procedimiento A-GIAE-PR-003</t>
  </si>
  <si>
    <t>Siempre y cuando que haya movimientos de entrada o salida</t>
  </si>
  <si>
    <t xml:space="preserve">Captura de pantalla del Formato Tarjeta de Kardex Mural A-GIAE-FT-004 </t>
  </si>
  <si>
    <r>
      <rPr>
        <u/>
        <sz val="12"/>
        <color rgb="FF000000"/>
        <rFont val="Times New Roman"/>
      </rPr>
      <t xml:space="preserve">Control 4. 
</t>
    </r>
    <r>
      <rPr>
        <sz val="12"/>
        <color rgb="FF000000"/>
        <rFont val="Times New Roman"/>
      </rPr>
      <t xml:space="preserve">
Durante este periodo en las Sub-Bodegas del Proceso Gestión de Inventarios, Almacén y Economato fueron actualizadas las tarjetas kardex mural (física y digital) en el formato A-GIAE-FT-004, de acuerdo con los movimientos de ingreso y egreso en los cuales se verificó que los datos fueran registrados de acuerdo con los documentos soporte, para un total de 347</t>
    </r>
  </si>
  <si>
    <t>Se evidencia la aplicación del control en cuanto la actualización de las tarjetas Kardex en el formato A-GIAE-FT-004 (347), de acuerdo a los movimientos de ingreso y egresos .</t>
  </si>
  <si>
    <t>Control 4: Se evidenció la ejecución de la actividad de control</t>
  </si>
  <si>
    <t>En caso de evidenciar inconsistencias en los reportes del Aplicativo Sistematizado para el control de los inventarios en Bodega, los colaboradores del proceso de Gestión de Inventarios, Almacén y Economato, reportan al colaborador asignado de la Gerencia de Recursos Físicos la novedad, para ser registrada en la mesa de ayuda ARANDA</t>
  </si>
  <si>
    <t>Correctivo</t>
  </si>
  <si>
    <t xml:space="preserve"> A-GIAE-IN-002 "Ingreso y egreso de alimentos en bodega" y A-GIAE-IN-003 "Almacenamiento y disposición de bienes y elementos en bodega"</t>
  </si>
  <si>
    <t>Cada vez que se presenta la situación</t>
  </si>
  <si>
    <t>Reporte en Excel con la relación de los casos registrados en la mesa de ayuda</t>
  </si>
  <si>
    <r>
      <rPr>
        <u/>
        <sz val="12"/>
        <color rgb="FF000000"/>
        <rFont val="Times New Roman"/>
      </rPr>
      <t xml:space="preserve">Control 5. 
</t>
    </r>
    <r>
      <rPr>
        <sz val="12"/>
        <color rgb="FF000000"/>
        <rFont val="Times New Roman"/>
      </rPr>
      <t xml:space="preserve">
Se registraron las novedades presentadas en el aplicativo para el control de los inventarios de los elementos de consumo, los bienes devolutivos o de consumo controlado en bodega, correspondientes con 6 casos reportados durante el periodo a través de la plataforma Aranda de la Oficina de Tecnología de la Información y las comunicaciones, quienes brindan el soporte correspondiente al módulo SAE/SAI del aplicativo Si Capital, de los cuales:
Fueron resueltos 3 de la vigencia 2023
Del primer cuatrimestre (ENE-ABR): Se encuentra en proceso de solución un caso registrado en el mes de abril
Durante el segundo cuatrimestre (MAY-AGO) se registraron 6 casos de los cuales se encuentra en proceso de solución el registrado en la plataforma Aranda de la mesa de ayuda en el mes de agosto/24 
 Pendientes de cierre a 30-ago-24: 2 casos</t>
    </r>
  </si>
  <si>
    <t>Se evidencia la aplicación del control con el seguimiento a las solicitudes realizadas por el aplicativo aranda, de los cuales para este periodo se presentaron 6 casos , 1 se encuentra aun abierto para el cuatrimestre
No se requiere acción de fortalecimiento
No se materializó el riesgo para el periodo</t>
  </si>
  <si>
    <t>Control 5: Se evidenció la ejecución de la actividad de control
Acción de fortalecimiento: No se formularon acciones de fortalecimiento</t>
  </si>
  <si>
    <t xml:space="preserve">Generación de información inconsistente respecto a los bienes devolutivos y/o elementos de consumo controlado  en bodega o en servicio </t>
  </si>
  <si>
    <t xml:space="preserve">Posibilidad de afectación reputacional por quejas de los usuarios internos debido a la generación de información inconsistente respecto a los bienes devolutivos y/o elementos de consumo controlado en bodega o en servicio </t>
  </si>
  <si>
    <t>El riesgo afecta la imagen de algún área de la organización.</t>
  </si>
  <si>
    <t>Los colaboradores del proceso Gestión de Inventarios, Almacén y Economato, realizan anualmente una toma física de inventarios integral, registrando lo observado  y verificando físicamente  los elementos encontrados contra los registros del sistema, con el fin de determinar su existencia y actualizar lo requerido.</t>
  </si>
  <si>
    <t>Control de Bienes Devolutivos y/o de Consumo Controlado en Servicio A-GIAE-PR-008</t>
  </si>
  <si>
    <t>anualmente</t>
  </si>
  <si>
    <t xml:space="preserve">informe de toma física </t>
  </si>
  <si>
    <r>
      <rPr>
        <u/>
        <sz val="12"/>
        <color rgb="FF000000"/>
        <rFont val="Times New Roman"/>
      </rPr>
      <t xml:space="preserve">Control 1.
</t>
    </r>
    <r>
      <rPr>
        <sz val="12"/>
        <color rgb="FF000000"/>
        <rFont val="Times New Roman"/>
      </rPr>
      <t xml:space="preserve">
El Control de Bienes Devolutivos y/o de Consumo Controlado en Servicio se encuentra señalado en el procedimiento A-GIAE-PR-008, de acuerdo a programación el "INFORME DE TOMA FÍSICA" se consolidará inmediatamente se de por finalizada la toma física integral.
</t>
    </r>
    <r>
      <rPr>
        <i/>
        <sz val="12"/>
        <color rgb="FF000000"/>
        <rFont val="Times New Roman"/>
      </rPr>
      <t>Ver Tomas físicas generales realizadas en el Riesgo 2 - Control 2</t>
    </r>
  </si>
  <si>
    <t>Control 1: Se evidencia la aplicación del control con la toma fisica de inventarios de bienes fisicos y consumo controlado
Control 2. Se evidencia la aplicación del control con la programación para la toma física aleatoria y general de inventarios de bienes fisicos y consumo controlado
Control 3: Se evidencia la aplicación del control al atender 61 solicitudes de traslado 
Control 4: No se encontraron novedades de sobrantes o faltantes, por lo cual no se ve necesario la aplicación del control
No se requiere acción de fortalecimiento
Para este periodo no se materializó el riesgo</t>
  </si>
  <si>
    <t>Los funcionarios o contratistas del proceso  Gestión de Inventarios, Almacén y Economato, cada vez que se solicite por parte de la gerencia de Recursos Físicos, realizan tomas físicas selectivas y/o aleatorias, registrando lo observado  y verificando físicamente una muestra de elementos determinados contra los registros del sistema, con el fin de determinar su existencia y la actualizar lo requerido.</t>
  </si>
  <si>
    <t>cada vez que se solicite por parte de la   Gerencia de Recursos Físicos</t>
  </si>
  <si>
    <t xml:space="preserve">Acta de toma física </t>
  </si>
  <si>
    <r>
      <rPr>
        <u/>
        <sz val="9"/>
        <color rgb="FF000000"/>
        <rFont val="Times New Roman"/>
      </rPr>
      <t xml:space="preserve">Control 2. 
</t>
    </r>
    <r>
      <rPr>
        <sz val="9"/>
        <color rgb="FF000000"/>
        <rFont val="Times New Roman"/>
      </rPr>
      <t xml:space="preserve">
Se programaron toma física </t>
    </r>
    <r>
      <rPr>
        <u/>
        <sz val="9"/>
        <color rgb="FF000000"/>
        <rFont val="Times New Roman"/>
      </rPr>
      <t>aleatorias</t>
    </r>
    <r>
      <rPr>
        <sz val="9"/>
        <color rgb="FF000000"/>
        <rFont val="Times New Roman"/>
      </rPr>
      <t xml:space="preserve"> de bienes devolutivos y de consumo controlado en servicio en 14 sedes:
◘ Comedor Arborizadora
◘ Comedor La Rioja
◘ Comedor San Blas
◘ Comedor Usme
◘ Comedor Bosa
◘ Comunicaciones
◘ Edificio Calle 15
◘ Gerencia Administrativa
◘ Gerencia de Estrategias de Corresponsabilidad
◘ Servicio al Ciudadano
◘ Sociolegal
◘ UPI Bosa
◘ UPI Luna Park
◘ UPI Oasis
Se realizaron el 100%.
Se programaron toma física </t>
    </r>
    <r>
      <rPr>
        <u/>
        <sz val="9"/>
        <color rgb="FF000000"/>
        <rFont val="Times New Roman"/>
      </rPr>
      <t>generales</t>
    </r>
    <r>
      <rPr>
        <sz val="9"/>
        <color rgb="FF000000"/>
        <rFont val="Times New Roman"/>
      </rPr>
      <t xml:space="preserve"> de bienes devolutivos y de consumo controlado en servicio en 34 sedes:
◘ 06. (gral) GESTION DOCUMENTAL CALLE 15
◘ 06. (gral) UPI EL CASTILLO
◘ 06. (gral) UPI LA VICTORIA
◘ 06. (gral) UPI LUNA PARK
◘ 06. (gral) UPI PERDOMO
◘ 06. (gral) UPI SANTA LUCIA 
◘ 07. (gral) ATENCION AL CIUDADANO
◘ 07. (gral) GESTION DOCUMENTAL CALLE 61
◘ 07. (gral) GESTION DOCUMENTAL CALLE 63 
◘ 07. (gral) GESTION DOCUMENTAL LA FLORIDA
◘ 07. (gral) UPI BELEN
◘ 07. (gral) UPI BOSA
◘ 07. (gral) UPI LA 12
◘ 07. (gral) UPI LA 27
◘ 07. (gral) UPI LIBERIA
◘ 08. (gral) BIENESTAR
◘ 08. (gral) COMEDOR ARBORIZADORA
◘ 08. (gral) COMEDOR BOSA
◘ 08. (gral) COMEDOR LA RIOJA BELEN
◘ 08. (gral) COMEDOR PERDOMO
◘ 08. (gral) COMEDOR SAN BLAS
◘ 08. (gral) COMEDOR USME
◘ 08. (gral) ECONOMATO
◘ 08. (gral) GERENCIA TALENTO HUMANO
◘ 08. (gral) GESTION ADMINISTRACION DE PERSONAL
◘ 08. (gral) NOMINA
◘ 08. (gral) SALA JUNTAS CALLE 63
◘ 08. (gral) SUBBODEGA SANBLAS
◘ 08. (gral) UPI EL EDEN
◘ 1C TOMA FISICA (FAV) MAY-JUN-JUL-AGO
◘ 1D TOMA FISICA (LA 32) JUL
◘ 1D TOMA FISICA (LA 32) JUN
◘ 1D TOMA FISICA (LA 32) MAY
◘ 1F (MAR-AGO) TOMA FISICA SUB-BOD (S.BLAS)
Se realizaron el 100%.
Las tomas físicas generales realizadas en este cuatrimestre conforman parte de la toma física integral del Instituto.</t>
    </r>
  </si>
  <si>
    <t>Cada vez que se requiera, los funcionarios o contratistas del proceso de Gestión de Inventarios, Almacén y Economato, apoyan la toma física de los inventarios de una dependencia o funcionario con ocasión de traslados de los inventarios, registrando lo observado y verificando  la totalidad de los bienes de la dependencia o funcionario contra los registros del sistema, con el fin de determinar su existencia y actualizar lo requerido. En caso de encontrarse información inconsistente respecto a los bienes devolutivos y/o elementos de consumo controlado en bodega o en servicio, se procede a realizar el ajuste en el sistema, de acuerdo con los documentos que acrediten la actualización o nueva ubicación de los bienes.</t>
  </si>
  <si>
    <t>Manual de Procedimientos Administrativos y Operativos Para el Manejo y Control de los Bienes Muebles y Elementos del IDIPRON A-GIAE-MA-001</t>
  </si>
  <si>
    <t>Cada vez que se requiera</t>
  </si>
  <si>
    <t xml:space="preserve">Formato de traslado generado por el aplicativo sistematizado </t>
  </si>
  <si>
    <r>
      <rPr>
        <u/>
        <sz val="12"/>
        <color rgb="FF000000"/>
        <rFont val="Times New Roman"/>
      </rPr>
      <t xml:space="preserve">Control 3.
</t>
    </r>
    <r>
      <rPr>
        <sz val="12"/>
        <color rgb="FF000000"/>
        <rFont val="Times New Roman"/>
      </rPr>
      <t xml:space="preserve">
 Se presentaron y atendieron 61 solicitudes de traspaso entre dependencias y/o responsables.
</t>
    </r>
  </si>
  <si>
    <r>
      <t>En caso de que se evidencie el faltante de un bien y el responsable de este no pueda justificar el traslado o cambio de ubicación, el funcionario o contratista</t>
    </r>
    <r>
      <rPr>
        <sz val="12"/>
        <rFont val="Times New Roman"/>
        <family val="1"/>
      </rPr>
      <t xml:space="preserve"> de la Gerencia de Recursos Físicos</t>
    </r>
    <r>
      <rPr>
        <sz val="12"/>
        <color theme="1"/>
        <rFont val="Times New Roman"/>
        <family val="1"/>
      </rPr>
      <t xml:space="preserve"> que realiza la toma física  incluirá en el acta las acciones a seguir para la ejecución del procedimiento A-GFI-PR-017 </t>
    </r>
    <r>
      <rPr>
        <sz val="12"/>
        <rFont val="Times New Roman"/>
        <family val="1"/>
      </rPr>
      <t>"Responsabilidad y trámite ante siniestro".</t>
    </r>
  </si>
  <si>
    <t xml:space="preserve"> A-GFI-PR-017 Responsabilidad y trámite ante siniestro. </t>
  </si>
  <si>
    <t>En caso de que se evidencie el faltante de un bien</t>
  </si>
  <si>
    <t xml:space="preserve"> Acta de toma física</t>
  </si>
  <si>
    <r>
      <rPr>
        <u/>
        <sz val="12"/>
        <color rgb="FF000000"/>
        <rFont val="Times New Roman"/>
      </rPr>
      <t>Control 4</t>
    </r>
    <r>
      <rPr>
        <sz val="12"/>
        <color rgb="FF000000"/>
        <rFont val="Times New Roman"/>
      </rPr>
      <t>. 
Para el segundo monitoreo de las tomas físicas aleatorias y generales no se encontraron novedades de faltantes y sobrantes de bienes devolutivos y de consumo controlado.</t>
    </r>
  </si>
  <si>
    <t>Control 4: Se reportó que durante este periodo no se dio aplicación a la actividad de control.
Acción de fortalecimiento: No se formularon acciones de fortalecimiento</t>
  </si>
  <si>
    <t>quejas, escándalos mediáticos o hallazgos de entes de control</t>
  </si>
  <si>
    <t>debido a la falta de alimentos necesarios para la correcta prestación de los servicios de las Unidades de Protección Integral, ocasionado por fallas en la planeación, abastecimiento, preservación, custodia, transporte y  entrega.</t>
  </si>
  <si>
    <t xml:space="preserve">Posibilidad de afectación reputacional por quejas, escándalos mediáticos o hallazgos de entes de control debido a la falta de alimentos necesarios para la correcta prestación de los servicios de las Unidades de Protección Integral, ocasionado por fallas en la programación de los alimentos con base en la información recibida de parte de la Subdirección Poblacional o inconvenientes en el abastecimiento por parte del proveedor  </t>
  </si>
  <si>
    <t xml:space="preserve">Los funcionarios y contratistas del Economato realizan la programación de alimentos con los proveedores en el formato PROGRAMACIÓN DE PEDIDOS A PROVEEDORES A-GIAE-FT-027, verificando y consolidando semanalmente que los alimentos que se van a despachar a las diferentes UPI, sean los que corresponden con la información registrada en los formatos:
COBERTURA DE PROGRAMACIÓN SEMANAL M-PSS-FT-196
DISTRIBUCIÓN  DE MERIENDAS, ABARROTES, FRUTAS Y VERDURAS POR UPI A-GIAE-FT-026
PROGRAMACIÓN DE PEDIDO MERIENDAS, ABARROTES, FRUTAS Y VERDURAS A-GIAE-FT-028
</t>
  </si>
  <si>
    <t>Preventivo</t>
  </si>
  <si>
    <t>Documentado en el Procedimiento Abastecimiento de alimentos centro de acopio A-GIAE-PR-011</t>
  </si>
  <si>
    <t>Semanalmente</t>
  </si>
  <si>
    <t>Formato Programación de pedidos a proveedores A-GIAE-FT-027</t>
  </si>
  <si>
    <r>
      <rPr>
        <u/>
        <sz val="9"/>
        <color rgb="FF000000"/>
        <rFont val="Times New Roman"/>
      </rPr>
      <t xml:space="preserve">Control 1.
</t>
    </r>
    <r>
      <rPr>
        <sz val="9"/>
        <color rgb="FF000000"/>
        <rFont val="Times New Roman"/>
      </rPr>
      <t xml:space="preserve">
1.	</t>
    </r>
    <r>
      <rPr>
        <b/>
        <sz val="9"/>
        <color rgb="FF000000"/>
        <rFont val="Times New Roman"/>
      </rPr>
      <t xml:space="preserve">Revisión de Información Inicial:
</t>
    </r>
    <r>
      <rPr>
        <sz val="9"/>
        <color rgb="FF000000"/>
        <rFont val="Times New Roman"/>
      </rPr>
      <t xml:space="preserve">o	El Economato revisa el formato M-PSS-FT-196, el cual se complementa con la información de SIMI (coberturas) y las minutas proporcionadas por Seguridad Alimentaria.
o	Se verifica, cómo las Unidades de Protección Integral (UPI) atienden a la población que se atiende en los internados y externados.
</t>
    </r>
    <r>
      <rPr>
        <b/>
        <sz val="9"/>
        <color rgb="FF000000"/>
        <rFont val="Times New Roman"/>
      </rPr>
      <t xml:space="preserve">2.	Programación Semanal:
</t>
    </r>
    <r>
      <rPr>
        <sz val="9"/>
        <color rgb="FF000000"/>
        <rFont val="Times New Roman"/>
      </rPr>
      <t xml:space="preserve">o	Con la información recopilada, se procede a programar las coberturas de cada unidad.
o	Esta programación se realiza con base al menú correspondiente a la siguiente semana, lo cual genera los datos necesarios para la planificación de cantidades.
</t>
    </r>
    <r>
      <rPr>
        <b/>
        <sz val="9"/>
        <color rgb="FF000000"/>
        <rFont val="Times New Roman"/>
      </rPr>
      <t xml:space="preserve">3.	Formatos Utilizados para la Programación:
</t>
    </r>
    <r>
      <rPr>
        <sz val="9"/>
        <color rgb="FF000000"/>
        <rFont val="Times New Roman"/>
      </rPr>
      <t xml:space="preserve">o	Programación de Pedidos a Proveedores (A-GIAE-FT-027): Este formato detalla los productos lácteos, pollo, carne, pescado, huevo, helado y tamal, que los proveedores deben entregar a las diferentes UPIs.
o	Distribución de Meriendas, Abarrotes, Frutas y Verduras por UPI (A-GIAE-FT-026): En este formato se proyectan las cantidades a entregar por unidad y el total de la distribución que debe realizar la Gerencia de Recursos Físicos a través de la sub-bodega San Blas.
o	Programación de Pedidos de Meriendas, Abarrotes, Frutas y Verduras (A-GIAE-FT-028): Este formato se entrega al proveedor con un periodo de 8 días de anticipación, para llevar a cabo el abastecimiento de la sub-bodega San Blas y, con ello, despachar a las unidades en los tiempos establecidos.
</t>
    </r>
    <r>
      <rPr>
        <b/>
        <sz val="9"/>
        <color rgb="FF000000"/>
        <rFont val="Times New Roman"/>
      </rPr>
      <t xml:space="preserve">4.	Traslado de Información:
</t>
    </r>
    <r>
      <rPr>
        <sz val="9"/>
        <color rgb="FF000000"/>
        <rFont val="Times New Roman"/>
      </rPr>
      <t xml:space="preserve">o	Una vez completado el formato A-GIAE-FT-026, se transfiere la información de entrega a las diferentes UPIs al formato Solicitud de Alimentos (A-GIAE-FT-039).
o	El anterior formato se entrega al encargado del contrato de alimentos para verificar los productos a ser entregados por la sub-bodega San Blas.
</t>
    </r>
    <r>
      <rPr>
        <b/>
        <sz val="9"/>
        <color rgb="FF000000"/>
        <rFont val="Times New Roman"/>
      </rPr>
      <t xml:space="preserve">5.	Verificación Final:
</t>
    </r>
    <r>
      <rPr>
        <sz val="9"/>
        <color rgb="FF000000"/>
        <rFont val="Times New Roman"/>
      </rPr>
      <t>o	El Economato verifica:
◘	El formato de cobertura de programación semanal M-PSS-FT-196 según reportes de SIMI.
◘	La programación de pedidos a proveedores A-GIAE-FT-027 según la cobertura.
◘	La programación de pedidos a proveedores A-GIAE-FT-027 para fruver y abarrotes.
◘	La distribución de meriendas, abarrotes, frutas y verduras por UPI A-GIAE-FT-026.
◘	Las frutas y verduras según A-GIAE-FT-028.
◘	La solicitud de alimentos A-GIAE-FT-039.</t>
    </r>
  </si>
  <si>
    <t>Control 1: Se evidencia la aplicación de control con el uso del formato de Programación de pedidos a proveedores A-GIAE-FT-027 y su distribución
Control 2: Se evidencia la aplicación de control con la respuesta a las cancelaciones solicitadas (109) por las UPIS y así mismo remitidas a los proveedores
Control 3: Se evidencia el cumplimiento del control desde el soporte presentado de acuerdo a la evidencia que pide el control. 
Control 4: Se evidencia el cumplimiento del control con el reporte de producto no conforme en el formato A-GIAE-FT-035
Control 5: No se presentan solicitudes de pedido extraordinario, por lo cual no se ve necesario la aplicación del control</t>
  </si>
  <si>
    <t>Los colaboradores que realizan la programación de alimentos en el Economato con los proveedores, cada vez que se recibe información de cancelación de productos  por parte de las UPI,  Componente de Salud - Seguridad Alimentaria  o Gerencia Operativa, verifican la información recibida y solicitan al proveedor modificar el despacho programado</t>
  </si>
  <si>
    <t>Cada vez que se recibe información de cancelación de productos</t>
  </si>
  <si>
    <t>Correo Electrónico</t>
  </si>
  <si>
    <r>
      <rPr>
        <sz val="12"/>
        <color rgb="FF000000"/>
        <rFont val="Times New Roman"/>
      </rPr>
      <t xml:space="preserve">	</t>
    </r>
    <r>
      <rPr>
        <u/>
        <sz val="12"/>
        <color rgb="FF000000"/>
        <rFont val="Times New Roman"/>
      </rPr>
      <t xml:space="preserve">Control 2.
</t>
    </r>
    <r>
      <rPr>
        <sz val="12"/>
        <color rgb="FF000000"/>
        <rFont val="Times New Roman"/>
      </rPr>
      <t xml:space="preserve">
Las cancelaciones son realizadas por las diferentes UPIs y enviadas desde los respectivos correos institucionales de cada dependencia o en su defecto de la persona encargado de la unidad los días que se reciben las respectivas cancelaciones son días (lunes y martes hasta medio día).  Las cancelaciones se realizan verificando el Kardex y las cantidades de beneficiarios de la unidad
•</t>
    </r>
    <r>
      <rPr>
        <b/>
        <sz val="12"/>
        <color rgb="FF000000"/>
        <rFont val="Times New Roman"/>
      </rPr>
      <t xml:space="preserve">	Resumen de Cancelaciones:
</t>
    </r>
    <r>
      <rPr>
        <sz val="12"/>
        <color rgb="FF000000"/>
        <rFont val="Times New Roman"/>
      </rPr>
      <t>o	Mayo: Se realizaron un total de 8 cancelaciones correspondientes a diferentes unidades.
o	Junio: Se realizaron un total de 27 cancelaciones correspondientes a diferentes unidades.
o	Julio: Se realizaron un total de 35 cancelaciones correspondientes a diferentes unidades.
o	Agosto: Se realizaron un total de 37 cancelaciones correspondientes a diferentes unidades.</t>
    </r>
  </si>
  <si>
    <t>Cuando se estructura un contrato de alimentos, el Comité Estructurador del contrato, estipula en las obligaciones, las condiciones de entrega del producto determinando acciones en caso de que se presenten inconvenientes en el abastecimiento y así garantizar el cumplimiento de  la programación realizada por el economato</t>
  </si>
  <si>
    <t xml:space="preserve">Ficha técnica de negociación </t>
  </si>
  <si>
    <t>Cuando se estructura un contrato de alimentos</t>
  </si>
  <si>
    <r>
      <rPr>
        <u/>
        <sz val="12"/>
        <color rgb="FF000000"/>
        <rFont val="Times New Roman"/>
      </rPr>
      <t xml:space="preserve">Control 3.
</t>
    </r>
    <r>
      <rPr>
        <sz val="12"/>
        <color rgb="FF000000"/>
        <rFont val="Times New Roman"/>
      </rPr>
      <t xml:space="preserve">
Se adjunta la ficha técnica de negociación del contrato de alimentos 0439 del 2024</t>
    </r>
  </si>
  <si>
    <t>Cada vez que se reciban reportes de productos no conformes de las UPI, los funcionarios y/o contratistas del Economato verifican que el formato para producto no conforme A-GIAE-FT-035 se encuentre diligenciado correctamente y gestiona ante el proveedor el reemplazo de los productos reportados de acuerdo con lo estipulado en la negociación con el comisionista de bolsa del contrato de alimentos.</t>
  </si>
  <si>
    <t>30%</t>
  </si>
  <si>
    <t xml:space="preserve">Documentado en el Instructivo Ingreso y Egreso de Alimentos en Bodega </t>
  </si>
  <si>
    <t>Cada vez que se reciban reportes de productos no conformes de las UPI</t>
  </si>
  <si>
    <t>Reporte De Producto No Conforme A-GIAE-FT-035</t>
  </si>
  <si>
    <r>
      <rPr>
        <u/>
        <sz val="12"/>
        <color rgb="FF000000"/>
        <rFont val="Times New Roman"/>
      </rPr>
      <t xml:space="preserve">Control 4.
</t>
    </r>
    <r>
      <rPr>
        <sz val="12"/>
        <color rgb="FF000000"/>
        <rFont val="Times New Roman"/>
      </rPr>
      <t xml:space="preserve">
Las no conformidades son realizadas desde el sitio que se está recibiendo los productos (alimentos), e informadas vía correo electrónico al Economato, comunicando la novedad presentada por el respectivo proveedor adjudicado en el contrato de alimentos o el transportador; se realiza la verificación que en el correo enviado este anexo el formato A-GIAE-FT-035, donde se verifica el respectivo diligenciamiento y actualización, para dar continuidad con la no conformidad (el formato cuenta con espacio para registro fotográfico (si aplica) y demás obervaciones que se presenten, que permita que la novedad sea clara)
Se informa al proveedor la novedad presentada para su respectiva subsanación en el menor tiempo posible al igual se informa si se realiza la respectiva reposición o se descuenta en la remisión y facturación del mes. Se adjunta evidencias del formato producto no conforme A-GIAE-FT-035 del mes, se anexa correo del supervisor del contrato de alimentos, Subdirección de lineamientos y seguridad alimentaria de los correspondiente meses mayo, junio, julio (mes vencido)</t>
    </r>
  </si>
  <si>
    <t>Cuando se reciba una solicitud de pedido extraordinario ocasionado por desabastecimiento de alimentos en una UPI, los funcionarios y/o contratistas de Economato realizan la verificación de las programaciones contra las solicitudes recibidas, para determinar las causas de la situación presentada, informan al supervisor del contrato y realizan los pedidos extraordinarios a los proveedores.</t>
  </si>
  <si>
    <t>Cuando se reciba una solicitud de pedido extraordinario ocasionado por desabastecimiento de alimentos</t>
  </si>
  <si>
    <t>Correo Electrónico del grupo de seguridad alimentaria con copia al supervisor del contrato</t>
  </si>
  <si>
    <t> </t>
  </si>
  <si>
    <r>
      <rPr>
        <u/>
        <sz val="12"/>
        <color rgb="FF000000"/>
        <rFont val="Times New Roman"/>
      </rPr>
      <t xml:space="preserve">Control 5. 
</t>
    </r>
    <r>
      <rPr>
        <sz val="12"/>
        <color rgb="FF000000"/>
        <rFont val="Times New Roman"/>
      </rPr>
      <t xml:space="preserve">
Durante el II cuatrimestre no se recibió solicitud de pedido extraordinario ocasionado por desabastecimiento de alimentos en las diferentes UPIs. </t>
    </r>
  </si>
  <si>
    <t>Económico y Reputacional</t>
  </si>
  <si>
    <t>demandas, quejas, escándalos mediáticos debido a la afectación del estado de salud de los NNAJ</t>
  </si>
  <si>
    <t>inobservancia de las medidas de salubridad, normas, parámetros y lineamientos que regulan la materia</t>
  </si>
  <si>
    <t xml:space="preserve">Posibilidad de afectación económica y/o reputacional por demandas, quejas, escándalos mediáticos debido a la afectación del estado de salud de los NNAJ, ocasionada por inobservancia de las medidas sanitarias y BPM en el almacenamiento, transporte y/o entrega de los alimentos  en la Bodega San Blas </t>
  </si>
  <si>
    <t>Cuando se estructura un contrato de alimentos, el comité estructurador verifica que entre los factores diferenciales para la adjudicación del contrato, se establezca que  los oferentes cuenten con certificado HACCP para el control efectivo sobre la seguridad y la calidad de los alimentos que proveen.</t>
  </si>
  <si>
    <t xml:space="preserve">Ficha Técnica de negociación </t>
  </si>
  <si>
    <t>REDUCIR EL RIESGO</t>
  </si>
  <si>
    <r>
      <rPr>
        <u/>
        <sz val="12"/>
        <color rgb="FF000000"/>
        <rFont val="Times New Roman"/>
      </rPr>
      <t xml:space="preserve">Control 1.
</t>
    </r>
    <r>
      <rPr>
        <sz val="12"/>
        <color rgb="FF000000"/>
        <rFont val="Times New Roman"/>
      </rPr>
      <t xml:space="preserve">
Se adjuntan fichas técnicas de negociación CONTRATOS 0439 /2024</t>
    </r>
  </si>
  <si>
    <t>Control 1: Se evidencia la aplicación del control con la ficha técnica de negociación del contrato 0439/2024
Control 2: Se evidencia la aplicación de control de acuerdo con la notificación al proveedor de la devolución de productor de acuerso al formato A-GIAE-FT-007 Notas de Devolución
Control 3: Se evidencia la aplicación de control evaluando el producto que ingresa de acuerdo a las caracteristicas establecidas en el formato Control Recepción de Materia Prima A-GIAE-FT-020
Control 4: Durante el primer cuatrimestre no se presentó afectación en la salud de un NNAJ por ingesta de alimentos, por lo cual no se ve necesario la aplicación de este control
NO aplica acción de fortalecimiento
Para el proceso no se materializó el riesgo</t>
  </si>
  <si>
    <t xml:space="preserve">Cada vez que se reciban reportes de productos no conformes de las UPI por productos en mal estado o en condiciones que pueden afectar la salud de los NNAJ, los funcionarios y/o contratistas del Economato verifican que el formato para producto no conforme A-GIAE-FT-035 se encuentre diligenciado correctamente y gestiona ante el proveedor el reemplazo de los productos reportados, según lo estipulado en la negociación con el comisionista de bolsa del contrato de alimentos.
</t>
  </si>
  <si>
    <t xml:space="preserve">Cada vez que se reciban reportes de productos no conformes de las UPI  </t>
  </si>
  <si>
    <t>Reporte de producto no conforme A-GIAE-FT-035 o Nota de devolución recibo de elementos y/o bienes A-GIAE-FT-007</t>
  </si>
  <si>
    <r>
      <rPr>
        <u/>
        <sz val="12"/>
        <color rgb="FF000000"/>
        <rFont val="Times New Roman"/>
      </rPr>
      <t xml:space="preserve">Control 2.
</t>
    </r>
    <r>
      <rPr>
        <sz val="12"/>
        <color rgb="FF000000"/>
        <rFont val="Times New Roman"/>
      </rPr>
      <t xml:space="preserve">
Se realiza la verificación y recepción de las materias primas, según la programación realizada por la persona responsable. Al verificar los productos se procede a diligenciar el formato -GIAE-FT-007, donde se describe la respectiva devolución por no cumplir con lo estipulado en la ficha técnica de negociación y ficha técnica del producto, se tiene en cuenta descripción del producto, cantidad, unidad de medida, motivo de la devolución, al igual, se notifica al respectivo proveedor adjudicado del contrato de alimentos  para su respectiva acción correctiva pertinente, dando cumplimiento a su vez a las fichas técnica en mencionadas </t>
    </r>
  </si>
  <si>
    <t xml:space="preserve">Cada vez que se reciben alimentos en la Sub bodega San Blas, la persona responsable de realizar el control de calidad  de los alimentos, diligencia el formato Control Recepción de Materia Prima A-GIAE-FT-020, verificando las características en los productos recibidos y las condiciones de transporte cumplan con la norma de buenas prácticas de manufactura  (canastillas limpias, uso de canastilla base, temperatura del vehículo, presentación personal de transportador, otras).Evaluar según corresponda con una letra C: Cumple, NC: No cumple NA: No Aplica.  Al presentarse algún parámetro como NC, registrar en observaciones la causal de esta y la corrección implementada.  							 </t>
  </si>
  <si>
    <t xml:space="preserve">Documento Ingreso y Egreso de Alimentos en Bodega </t>
  </si>
  <si>
    <t>Cada vez que se reciben alimentos en el Economato</t>
  </si>
  <si>
    <t>Control Recepción de Materia Prima A-GIAE-FT-020</t>
  </si>
  <si>
    <r>
      <rPr>
        <u/>
        <sz val="12"/>
        <color rgb="FF000000"/>
        <rFont val="Times New Roman"/>
      </rPr>
      <t xml:space="preserve">Control 3.
</t>
    </r>
    <r>
      <rPr>
        <sz val="12"/>
        <color rgb="FF000000"/>
        <rFont val="Times New Roman"/>
      </rPr>
      <t xml:space="preserve">
De acuerdo con el documento CONTROL RECEPCIÓN DE MATERIA PRIMA A-GIAE-FT-020
Al momento de realizar la recepción de las materias primas, se verifica los parámetros de calidad que están estipuladas en el formato A-GIAE-FT-020 y en la ficha técnica del producto al igual con la respectiva normatividad vigente para su receptiva recepción</t>
    </r>
  </si>
  <si>
    <t>En caso de que se presente afectación en la salud de un NNAJ por ingesta de alimentos, la Gerencia de Recursos Físicos consolidará, validará y entregará la información que le sea requerida  y notificará al comisionista de bolsa del contrato de alimentos y al supervisor del contrato.</t>
  </si>
  <si>
    <t>En caso de que se presente afectación en la salud</t>
  </si>
  <si>
    <t>Informes de Supervisión de Contrato
Documentos producto de las indagaciones</t>
  </si>
  <si>
    <r>
      <rPr>
        <u/>
        <sz val="12"/>
        <color rgb="FF000000"/>
        <rFont val="Times New Roman"/>
      </rPr>
      <t xml:space="preserve">Control 4.
</t>
    </r>
    <r>
      <rPr>
        <sz val="12"/>
        <color rgb="FF000000"/>
        <rFont val="Times New Roman"/>
      </rPr>
      <t xml:space="preserve">
Durante el II cuatrimestre comprendido entre los meses de mayo a agosto de la vigencia 2024, no se presentó afectación en la salud de un NNAJ por ingesta de alimentos. </t>
    </r>
  </si>
  <si>
    <t>area de impacto</t>
  </si>
  <si>
    <t>PROBABILIDAD DE OCURRENCIA</t>
  </si>
  <si>
    <t>IMPACTO</t>
  </si>
  <si>
    <t>CONDICIONES RIESGO INHERENTE</t>
  </si>
  <si>
    <t>AFECTACIÓN ECONÓMICA O PRESUPUESTAL</t>
  </si>
  <si>
    <t>Económico</t>
  </si>
  <si>
    <t>MUY BAJA</t>
  </si>
  <si>
    <t>LEVE</t>
  </si>
  <si>
    <t>MUY BAJA - LEVE</t>
  </si>
  <si>
    <t>BAJO</t>
  </si>
  <si>
    <t>Afectación Menor a 700 SMLMV</t>
  </si>
  <si>
    <t>Leve</t>
  </si>
  <si>
    <t>BAJA</t>
  </si>
  <si>
    <t>MENOR</t>
  </si>
  <si>
    <t>MUY BAJA - MENOR</t>
  </si>
  <si>
    <t>Afectación Entre 700 y 1500 SMLMV</t>
  </si>
  <si>
    <t>Menor</t>
  </si>
  <si>
    <t>MEDIA</t>
  </si>
  <si>
    <t>MODERADO</t>
  </si>
  <si>
    <t>MUY BAJA - MODERADO</t>
  </si>
  <si>
    <t>Afectación Entre 1500 y 2300 SMLMV</t>
  </si>
  <si>
    <t>Moderado</t>
  </si>
  <si>
    <t>ALTA</t>
  </si>
  <si>
    <t>MAYOR</t>
  </si>
  <si>
    <t>MUY BAJA - MAYOR</t>
  </si>
  <si>
    <t>ALTO</t>
  </si>
  <si>
    <t>Afectación Entre 2300 y 3000 SMLMV</t>
  </si>
  <si>
    <t>Mayor</t>
  </si>
  <si>
    <t>MUY ALTA</t>
  </si>
  <si>
    <t>CATASTRÓFICO</t>
  </si>
  <si>
    <t>MUY BAJA - CATASTRÓFICO</t>
  </si>
  <si>
    <t>EXTREMO</t>
  </si>
  <si>
    <t xml:space="preserve">Afectación Mayor a 3000 SMLMV </t>
  </si>
  <si>
    <t>Catastrófico</t>
  </si>
  <si>
    <t>BAJA - LEVE</t>
  </si>
  <si>
    <t>BAJA - MENOR</t>
  </si>
  <si>
    <t>AFECTACIÓN REPUTACIONAL</t>
  </si>
  <si>
    <t>BAJA - MODERADO</t>
  </si>
  <si>
    <t>BAJA - MAYOR</t>
  </si>
  <si>
    <t>BAJA - CATASTRÓFICO</t>
  </si>
  <si>
    <t>El riesgo afecta la imagen de la entidad con algunos usuarios de relevancia frente al logro de los objetivos.</t>
  </si>
  <si>
    <t>MEDIA - LEVE</t>
  </si>
  <si>
    <t>El riesgo afecta la imagen de la entidad con efecto publicitario sostenido a nivel de sector administrativo o distrital</t>
  </si>
  <si>
    <t>MEDIA - MENOR</t>
  </si>
  <si>
    <t>El riesgo afecta la imagen de la entidad a nivel nacional, con efecto publicitario sostenido a nivel país</t>
  </si>
  <si>
    <t>MEDIA - MODERADO</t>
  </si>
  <si>
    <t>MEDIA - MAYOR</t>
  </si>
  <si>
    <t>MEDIA - CATASTRÓFICO</t>
  </si>
  <si>
    <t>ALTA - LEVE</t>
  </si>
  <si>
    <t>TIPO DE CONTROL</t>
  </si>
  <si>
    <t>ALTA - MENOR</t>
  </si>
  <si>
    <t>ALTA - MODERADO</t>
  </si>
  <si>
    <t>ALTA - MAYOR</t>
  </si>
  <si>
    <t>ALTA - CATASTRÓFICO</t>
  </si>
  <si>
    <t>MUY ALTA - LEVE</t>
  </si>
  <si>
    <t>IMPLEMENTACIÓN</t>
  </si>
  <si>
    <t>MUY ALTA - MENOR</t>
  </si>
  <si>
    <t>Automático</t>
  </si>
  <si>
    <t>MUY ALTA - MODERADO</t>
  </si>
  <si>
    <t>MUY ALTA - MAYOR</t>
  </si>
  <si>
    <t>MUY ALTA - CATASTRÓFICO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</si>
</sst>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0_-;\-* #,##0_-;_-* &quot;-&quot;_-;_-@_-"/>
    <numFmt numFmtId="164" formatCode="_-&quot;$&quot;\ * #,##0_-;\-&quot;$&quot;\ * #,##0_-;_-&quot;$&quot;\ * &quot;-&quot;_-;_-@_-"/>
    <numFmt numFmtId="165" formatCode="0.0%"/>
  </numFmts>
  <fonts count="29">
    <font>
      <sz val="11"/>
      <color theme="1"/>
      <name val="Calibri"/>
      <family val="2"/>
      <scheme val="minor"/>
    </font>
    <font>
      <b/>
      <sz val="12"/>
      <color theme="1"/>
      <name val="Times New Roman"/>
      <family val="1"/>
    </font>
    <font>
      <sz val="12"/>
      <color theme="1"/>
      <name val="Times New Roman"/>
      <family val="1"/>
    </font>
    <font>
      <sz val="14"/>
      <color theme="1"/>
      <name val="Times New Roman"/>
      <family val="1"/>
    </font>
    <font>
      <b/>
      <sz val="10"/>
      <color theme="1"/>
      <name val="Times New Roman"/>
      <family val="1"/>
    </font>
    <font>
      <sz val="14"/>
      <name val="Times New Roman"/>
      <family val="1"/>
    </font>
    <font>
      <sz val="11"/>
      <color theme="1"/>
      <name val="Calibri"/>
      <family val="2"/>
      <scheme val="minor"/>
    </font>
    <font>
      <b/>
      <sz val="11"/>
      <color theme="1"/>
      <name val="Calibri"/>
      <family val="2"/>
      <scheme val="minor"/>
    </font>
    <font>
      <b/>
      <sz val="16"/>
      <color theme="1"/>
      <name val="Times New Roman"/>
      <family val="1"/>
    </font>
    <font>
      <sz val="12"/>
      <name val="Times New Roman"/>
      <family val="1"/>
    </font>
    <font>
      <b/>
      <sz val="18"/>
      <color theme="1"/>
      <name val="Times New Roman"/>
      <family val="1"/>
    </font>
    <font>
      <sz val="10"/>
      <color theme="1"/>
      <name val="Times New Roman"/>
      <family val="1"/>
    </font>
    <font>
      <sz val="11"/>
      <color theme="1"/>
      <name val="Times New Roman"/>
      <family val="1"/>
    </font>
    <font>
      <sz val="10"/>
      <color rgb="FF000000"/>
      <name val="Times New Roman"/>
      <family val="1"/>
    </font>
    <font>
      <sz val="12"/>
      <color rgb="FF000000"/>
      <name val="Times New Roman"/>
      <family val="1"/>
    </font>
    <font>
      <sz val="14"/>
      <color rgb="FF000000"/>
      <name val="Times New Roman"/>
      <family val="1"/>
    </font>
    <font>
      <b/>
      <sz val="14"/>
      <color theme="1"/>
      <name val="Times New Roman"/>
      <family val="1"/>
    </font>
    <font>
      <sz val="9"/>
      <color indexed="81"/>
      <name val="Tahoma"/>
      <family val="2"/>
    </font>
    <font>
      <b/>
      <sz val="9"/>
      <color indexed="81"/>
      <name val="Tahoma"/>
      <family val="2"/>
    </font>
    <font>
      <sz val="12"/>
      <color rgb="FFFF0000"/>
      <name val="Times New Roman"/>
      <family val="1"/>
    </font>
    <font>
      <b/>
      <sz val="16"/>
      <color rgb="FFFF0000"/>
      <name val="Times New Roman"/>
      <family val="1"/>
    </font>
    <font>
      <b/>
      <sz val="16"/>
      <name val="Times New Roman"/>
      <family val="1"/>
    </font>
    <font>
      <u/>
      <sz val="12"/>
      <color rgb="FF000000"/>
      <name val="Times New Roman"/>
    </font>
    <font>
      <sz val="12"/>
      <color rgb="FF000000"/>
      <name val="Times New Roman"/>
    </font>
    <font>
      <i/>
      <sz val="12"/>
      <color rgb="FF000000"/>
      <name val="Times New Roman"/>
    </font>
    <font>
      <sz val="9"/>
      <color rgb="FF000000"/>
      <name val="Times New Roman"/>
    </font>
    <font>
      <u/>
      <sz val="9"/>
      <color rgb="FF000000"/>
      <name val="Times New Roman"/>
    </font>
    <font>
      <b/>
      <sz val="9"/>
      <color rgb="FF000000"/>
      <name val="Times New Roman"/>
    </font>
    <font>
      <b/>
      <sz val="12"/>
      <color rgb="FF000000"/>
      <name val="Times New Roman"/>
    </font>
  </fonts>
  <fills count="12">
    <fill>
      <patternFill patternType="none"/>
    </fill>
    <fill>
      <patternFill patternType="gray125"/>
    </fill>
    <fill>
      <patternFill patternType="solid">
        <fgColor theme="5" tint="0.79998168889431442"/>
        <bgColor indexed="64"/>
      </patternFill>
    </fill>
    <fill>
      <patternFill patternType="solid">
        <fgColor rgb="FFFFFF00"/>
        <bgColor indexed="64"/>
      </patternFill>
    </fill>
    <fill>
      <patternFill patternType="solid">
        <fgColor theme="0" tint="-4.9989318521683403E-2"/>
        <bgColor indexed="64"/>
      </patternFill>
    </fill>
    <fill>
      <patternFill patternType="solid">
        <fgColor rgb="FFF2F2F2"/>
        <bgColor rgb="FF000000"/>
      </patternFill>
    </fill>
    <fill>
      <patternFill patternType="solid">
        <fgColor rgb="FFA9D08E"/>
        <bgColor rgb="FF000000"/>
      </patternFill>
    </fill>
    <fill>
      <patternFill patternType="solid">
        <fgColor rgb="FFFFC000"/>
        <bgColor rgb="FF000000"/>
      </patternFill>
    </fill>
    <fill>
      <patternFill patternType="solid">
        <fgColor rgb="FFFFFFFF"/>
        <bgColor indexed="64"/>
      </patternFill>
    </fill>
    <fill>
      <patternFill patternType="solid">
        <fgColor rgb="FFFFFFFF"/>
        <bgColor rgb="FF000000"/>
      </patternFill>
    </fill>
    <fill>
      <patternFill patternType="solid">
        <fgColor theme="7" tint="0.79998168889431442"/>
        <bgColor indexed="64"/>
      </patternFill>
    </fill>
    <fill>
      <patternFill patternType="solid">
        <fgColor theme="0"/>
        <bgColor indexed="64"/>
      </patternFill>
    </fill>
  </fills>
  <borders count="7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top/>
      <bottom style="thin">
        <color indexed="64"/>
      </bottom>
      <diagonal/>
    </border>
    <border>
      <left style="medium">
        <color indexed="64"/>
      </left>
      <right style="medium">
        <color indexed="64"/>
      </right>
      <top/>
      <bottom/>
      <diagonal/>
    </border>
    <border>
      <left style="medium">
        <color indexed="64"/>
      </left>
      <right style="thin">
        <color indexed="64"/>
      </right>
      <top/>
      <bottom style="medium">
        <color rgb="FF000000"/>
      </bottom>
      <diagonal/>
    </border>
    <border>
      <left style="medium">
        <color indexed="64"/>
      </left>
      <right style="thin">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medium">
        <color indexed="64"/>
      </left>
      <right/>
      <top style="thin">
        <color indexed="64"/>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rgb="FF000000"/>
      </bottom>
      <diagonal/>
    </border>
    <border>
      <left style="medium">
        <color indexed="64"/>
      </left>
      <right style="medium">
        <color indexed="64"/>
      </right>
      <top/>
      <bottom style="medium">
        <color indexed="64"/>
      </bottom>
      <diagonal/>
    </border>
    <border>
      <left/>
      <right/>
      <top style="thin">
        <color indexed="64"/>
      </top>
      <bottom/>
      <diagonal/>
    </border>
    <border>
      <left/>
      <right style="thin">
        <color rgb="FF000000"/>
      </right>
      <top style="thin">
        <color rgb="FF000000"/>
      </top>
      <bottom style="thin">
        <color rgb="FF000000"/>
      </bottom>
      <diagonal/>
    </border>
    <border>
      <left style="medium">
        <color indexed="64"/>
      </left>
      <right style="medium">
        <color indexed="64"/>
      </right>
      <top style="medium">
        <color indexed="64"/>
      </top>
      <bottom/>
      <diagonal/>
    </border>
    <border>
      <left style="thin">
        <color indexed="64"/>
      </left>
      <right/>
      <top/>
      <bottom/>
      <diagonal/>
    </border>
    <border>
      <left/>
      <right/>
      <top/>
      <bottom style="medium">
        <color rgb="FF000000"/>
      </bottom>
      <diagonal/>
    </border>
    <border>
      <left style="thin">
        <color indexed="64"/>
      </left>
      <right/>
      <top/>
      <bottom style="medium">
        <color indexed="64"/>
      </bottom>
      <diagonal/>
    </border>
    <border>
      <left style="medium">
        <color rgb="FF000000"/>
      </left>
      <right/>
      <top/>
      <bottom/>
      <diagonal/>
    </border>
    <border>
      <left style="medium">
        <color indexed="64"/>
      </left>
      <right style="medium">
        <color rgb="FF000000"/>
      </right>
      <top style="medium">
        <color rgb="FF000000"/>
      </top>
      <bottom/>
      <diagonal/>
    </border>
    <border>
      <left style="medium">
        <color rgb="FF000000"/>
      </left>
      <right style="thin">
        <color indexed="64"/>
      </right>
      <top style="medium">
        <color rgb="FF000000"/>
      </top>
      <bottom/>
      <diagonal/>
    </border>
    <border>
      <left style="medium">
        <color rgb="FF000000"/>
      </left>
      <right style="thin">
        <color rgb="FF000000"/>
      </right>
      <top/>
      <bottom style="medium">
        <color rgb="FF000000"/>
      </bottom>
      <diagonal/>
    </border>
    <border>
      <left/>
      <right/>
      <top style="medium">
        <color rgb="FF000000"/>
      </top>
      <bottom/>
      <diagonal/>
    </border>
    <border>
      <left/>
      <right style="medium">
        <color rgb="FF000000"/>
      </right>
      <top/>
      <bottom/>
      <diagonal/>
    </border>
    <border>
      <left style="thin">
        <color rgb="FF000000"/>
      </left>
      <right style="thin">
        <color rgb="FF000000"/>
      </right>
      <top style="medium">
        <color rgb="FF000000"/>
      </top>
      <bottom/>
      <diagonal/>
    </border>
    <border>
      <left style="thin">
        <color rgb="FF000000"/>
      </left>
      <right style="thin">
        <color rgb="FF000000"/>
      </right>
      <top/>
      <bottom style="medium">
        <color rgb="FF000000"/>
      </bottom>
      <diagonal/>
    </border>
    <border>
      <left/>
      <right style="medium">
        <color indexed="64"/>
      </right>
      <top/>
      <bottom style="medium">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diagonal/>
    </border>
    <border>
      <left/>
      <right/>
      <top style="medium">
        <color rgb="FF000000"/>
      </top>
      <bottom style="thin">
        <color rgb="FF000000"/>
      </bottom>
      <diagonal/>
    </border>
    <border>
      <left/>
      <right/>
      <top style="thin">
        <color rgb="FF000000"/>
      </top>
      <bottom style="thin">
        <color rgb="FF000000"/>
      </bottom>
      <diagonal/>
    </border>
    <border>
      <left/>
      <right/>
      <top style="thin">
        <color rgb="FF000000"/>
      </top>
      <bottom style="medium">
        <color rgb="FF000000"/>
      </bottom>
      <diagonal/>
    </border>
    <border>
      <left style="medium">
        <color rgb="FF000000"/>
      </left>
      <right style="thin">
        <color rgb="FF000000"/>
      </right>
      <top style="medium">
        <color indexed="64"/>
      </top>
      <bottom style="thin">
        <color rgb="FF000000"/>
      </bottom>
      <diagonal/>
    </border>
    <border>
      <left style="medium">
        <color rgb="FF000000"/>
      </left>
      <right style="thin">
        <color rgb="FF000000"/>
      </right>
      <top/>
      <bottom style="thin">
        <color rgb="FF000000"/>
      </bottom>
      <diagonal/>
    </border>
  </borders>
  <cellStyleXfs count="3">
    <xf numFmtId="0" fontId="0" fillId="0" borderId="0"/>
    <xf numFmtId="41" fontId="6" fillId="0" borderId="0" applyFont="0" applyFill="0" applyBorder="0" applyAlignment="0" applyProtection="0"/>
    <xf numFmtId="164" fontId="6" fillId="0" borderId="0" applyFont="0" applyFill="0" applyBorder="0" applyAlignment="0" applyProtection="0"/>
  </cellStyleXfs>
  <cellXfs count="305">
    <xf numFmtId="0" fontId="0" fillId="0" borderId="0" xfId="0"/>
    <xf numFmtId="0" fontId="2" fillId="0" borderId="0" xfId="0" applyFont="1"/>
    <xf numFmtId="0" fontId="2" fillId="0" borderId="0" xfId="0" applyFont="1" applyAlignment="1">
      <alignment horizontal="left"/>
    </xf>
    <xf numFmtId="0" fontId="0" fillId="0" borderId="0" xfId="0" applyAlignment="1">
      <alignment horizontal="left"/>
    </xf>
    <xf numFmtId="0" fontId="2" fillId="0" borderId="0" xfId="0" applyFont="1" applyAlignment="1">
      <alignment wrapText="1"/>
    </xf>
    <xf numFmtId="0" fontId="0" fillId="0" borderId="0" xfId="0" applyAlignment="1">
      <alignment horizontal="center" vertical="center"/>
    </xf>
    <xf numFmtId="0" fontId="2" fillId="0" borderId="1" xfId="0" applyFont="1" applyBorder="1" applyAlignment="1">
      <alignment horizontal="center" vertical="center" textRotation="90"/>
    </xf>
    <xf numFmtId="0" fontId="1" fillId="0" borderId="0" xfId="0" applyFont="1" applyAlignment="1">
      <alignment horizontal="center" vertical="center" wrapText="1"/>
    </xf>
    <xf numFmtId="0" fontId="2" fillId="0" borderId="13" xfId="0" applyFont="1" applyBorder="1" applyAlignment="1">
      <alignment horizontal="center" vertical="center"/>
    </xf>
    <xf numFmtId="0" fontId="2" fillId="0" borderId="15" xfId="0" applyFont="1" applyBorder="1" applyAlignment="1">
      <alignment horizontal="center" vertical="center"/>
    </xf>
    <xf numFmtId="0" fontId="2" fillId="0" borderId="1" xfId="0" applyFont="1" applyBorder="1" applyAlignment="1">
      <alignment horizontal="center" vertical="center" textRotation="90" wrapText="1"/>
    </xf>
    <xf numFmtId="0" fontId="3" fillId="2" borderId="30" xfId="0" applyFont="1" applyFill="1" applyBorder="1" applyAlignment="1">
      <alignment horizontal="center" vertical="center" textRotation="90"/>
    </xf>
    <xf numFmtId="0" fontId="5" fillId="2" borderId="5"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5" xfId="0" applyFont="1" applyFill="1" applyBorder="1" applyAlignment="1">
      <alignment horizontal="center" vertical="center" wrapText="1"/>
    </xf>
    <xf numFmtId="0" fontId="2" fillId="2" borderId="31" xfId="0" applyFont="1" applyFill="1" applyBorder="1" applyAlignment="1">
      <alignment horizontal="center" vertical="center" textRotation="90" wrapText="1"/>
    </xf>
    <xf numFmtId="0" fontId="2" fillId="2" borderId="30" xfId="0" applyFont="1" applyFill="1" applyBorder="1" applyAlignment="1">
      <alignment horizontal="center" vertical="center" textRotation="90"/>
    </xf>
    <xf numFmtId="0" fontId="2" fillId="2" borderId="5" xfId="0" applyFont="1" applyFill="1" applyBorder="1" applyAlignment="1">
      <alignment horizontal="center" vertical="center"/>
    </xf>
    <xf numFmtId="0" fontId="2" fillId="2" borderId="5" xfId="0" applyFont="1" applyFill="1" applyBorder="1" applyAlignment="1">
      <alignment horizontal="center" vertical="center" textRotation="90"/>
    </xf>
    <xf numFmtId="0" fontId="2" fillId="2" borderId="5" xfId="0" applyFont="1" applyFill="1" applyBorder="1" applyAlignment="1">
      <alignment horizontal="center" vertical="center" textRotation="90" wrapText="1"/>
    </xf>
    <xf numFmtId="0" fontId="2" fillId="2" borderId="30" xfId="0" applyFont="1" applyFill="1" applyBorder="1" applyAlignment="1">
      <alignment horizontal="center" vertical="center"/>
    </xf>
    <xf numFmtId="0" fontId="2" fillId="0" borderId="18" xfId="0" applyFont="1" applyBorder="1" applyAlignment="1">
      <alignment horizontal="center" vertical="center"/>
    </xf>
    <xf numFmtId="0" fontId="2" fillId="0" borderId="16" xfId="0" applyFont="1" applyBorder="1" applyAlignment="1">
      <alignment horizontal="center" vertical="center" textRotation="90"/>
    </xf>
    <xf numFmtId="0" fontId="2" fillId="0" borderId="16" xfId="0" applyFont="1" applyBorder="1" applyAlignment="1">
      <alignment horizontal="center" vertical="center" textRotation="90" wrapText="1"/>
    </xf>
    <xf numFmtId="0" fontId="3" fillId="3" borderId="5" xfId="0" applyFont="1" applyFill="1" applyBorder="1" applyAlignment="1">
      <alignment horizontal="center" vertical="center" wrapText="1"/>
    </xf>
    <xf numFmtId="9" fontId="0" fillId="0" borderId="0" xfId="0" applyNumberFormat="1"/>
    <xf numFmtId="0" fontId="7" fillId="0" borderId="0" xfId="0" applyFont="1"/>
    <xf numFmtId="0" fontId="0" fillId="0" borderId="0" xfId="0" applyAlignment="1">
      <alignment wrapText="1"/>
    </xf>
    <xf numFmtId="9" fontId="0" fillId="0" borderId="0" xfId="0" applyNumberFormat="1" applyAlignment="1">
      <alignment horizontal="center"/>
    </xf>
    <xf numFmtId="0" fontId="1" fillId="0" borderId="0" xfId="0" applyFont="1" applyAlignment="1">
      <alignment horizontal="center" vertical="center"/>
    </xf>
    <xf numFmtId="0" fontId="2" fillId="0" borderId="0" xfId="0" applyFont="1" applyAlignment="1">
      <alignment horizontal="justify" vertical="center" wrapText="1"/>
    </xf>
    <xf numFmtId="0" fontId="2" fillId="2" borderId="23" xfId="0" applyFont="1" applyFill="1" applyBorder="1"/>
    <xf numFmtId="0" fontId="2" fillId="2" borderId="7" xfId="0" applyFont="1" applyFill="1" applyBorder="1"/>
    <xf numFmtId="0" fontId="2" fillId="0" borderId="1" xfId="0" applyFont="1" applyBorder="1" applyAlignment="1">
      <alignment horizontal="justify" vertical="center" wrapText="1"/>
    </xf>
    <xf numFmtId="0" fontId="1" fillId="2" borderId="5" xfId="0" applyFont="1" applyFill="1" applyBorder="1" applyAlignment="1">
      <alignment horizontal="center" vertical="center"/>
    </xf>
    <xf numFmtId="0" fontId="2" fillId="0" borderId="35" xfId="0" applyFont="1" applyBorder="1" applyAlignment="1">
      <alignment horizontal="center" vertical="center"/>
    </xf>
    <xf numFmtId="0" fontId="2" fillId="0" borderId="21" xfId="0" applyFont="1" applyBorder="1" applyAlignment="1">
      <alignment horizontal="left"/>
    </xf>
    <xf numFmtId="0" fontId="2" fillId="0" borderId="10" xfId="0" applyFont="1" applyBorder="1" applyAlignment="1">
      <alignment horizontal="center" vertical="center" textRotation="90"/>
    </xf>
    <xf numFmtId="0" fontId="2" fillId="0" borderId="29" xfId="0" applyFont="1" applyBorder="1" applyAlignment="1">
      <alignment horizontal="left"/>
    </xf>
    <xf numFmtId="0" fontId="2" fillId="2" borderId="31" xfId="0" applyFont="1" applyFill="1" applyBorder="1" applyAlignment="1">
      <alignment horizontal="center" vertical="center" wrapText="1"/>
    </xf>
    <xf numFmtId="0" fontId="11" fillId="0" borderId="0" xfId="0" applyFont="1"/>
    <xf numFmtId="0" fontId="5" fillId="2" borderId="5" xfId="0" applyFont="1" applyFill="1" applyBorder="1" applyAlignment="1">
      <alignment horizontal="center" vertical="center" wrapText="1"/>
    </xf>
    <xf numFmtId="0" fontId="2" fillId="0" borderId="30" xfId="0" applyFont="1" applyBorder="1" applyAlignment="1">
      <alignment horizontal="center" vertical="center"/>
    </xf>
    <xf numFmtId="0" fontId="2" fillId="0" borderId="5" xfId="0" applyFont="1" applyBorder="1" applyAlignment="1">
      <alignment horizontal="justify" vertical="center" wrapText="1"/>
    </xf>
    <xf numFmtId="0" fontId="2" fillId="0" borderId="5" xfId="0" applyFont="1" applyBorder="1" applyAlignment="1">
      <alignment horizontal="center" vertical="center" textRotation="90"/>
    </xf>
    <xf numFmtId="0" fontId="2" fillId="0" borderId="5" xfId="0" applyFont="1" applyBorder="1" applyAlignment="1">
      <alignment horizontal="center" vertical="center" textRotation="90" wrapText="1"/>
    </xf>
    <xf numFmtId="9" fontId="9" fillId="4" borderId="10" xfId="0" applyNumberFormat="1" applyFont="1" applyFill="1" applyBorder="1" applyAlignment="1">
      <alignment horizontal="center" vertical="center"/>
    </xf>
    <xf numFmtId="9" fontId="9" fillId="4" borderId="1" xfId="0" applyNumberFormat="1" applyFont="1" applyFill="1" applyBorder="1" applyAlignment="1">
      <alignment horizontal="center" vertical="center"/>
    </xf>
    <xf numFmtId="9" fontId="9" fillId="4" borderId="16" xfId="0" applyNumberFormat="1" applyFont="1" applyFill="1" applyBorder="1" applyAlignment="1">
      <alignment horizontal="center" vertical="center"/>
    </xf>
    <xf numFmtId="9" fontId="9" fillId="4" borderId="6" xfId="0" applyNumberFormat="1" applyFont="1" applyFill="1" applyBorder="1" applyAlignment="1">
      <alignment horizontal="center" vertical="center"/>
    </xf>
    <xf numFmtId="9" fontId="2" fillId="4" borderId="10" xfId="0" applyNumberFormat="1" applyFont="1" applyFill="1" applyBorder="1" applyAlignment="1">
      <alignment horizontal="center" vertical="center"/>
    </xf>
    <xf numFmtId="0" fontId="2" fillId="4" borderId="10" xfId="0" applyFont="1" applyFill="1" applyBorder="1" applyAlignment="1">
      <alignment horizontal="center" vertical="center" textRotation="90"/>
    </xf>
    <xf numFmtId="165" fontId="2" fillId="4" borderId="10" xfId="0" applyNumberFormat="1" applyFont="1" applyFill="1" applyBorder="1" applyAlignment="1">
      <alignment horizontal="center" vertical="center"/>
    </xf>
    <xf numFmtId="0" fontId="3" fillId="4" borderId="10" xfId="0" applyFont="1" applyFill="1" applyBorder="1" applyAlignment="1">
      <alignment horizontal="center" vertical="center" textRotation="90"/>
    </xf>
    <xf numFmtId="9" fontId="2" fillId="4" borderId="10" xfId="0" applyNumberFormat="1" applyFont="1" applyFill="1" applyBorder="1" applyAlignment="1">
      <alignment horizontal="center" vertical="center" textRotation="90"/>
    </xf>
    <xf numFmtId="9" fontId="2" fillId="4" borderId="1" xfId="0" applyNumberFormat="1" applyFont="1" applyFill="1" applyBorder="1" applyAlignment="1">
      <alignment horizontal="center" vertical="center"/>
    </xf>
    <xf numFmtId="0" fontId="2" fillId="4" borderId="1" xfId="0" applyFont="1" applyFill="1" applyBorder="1" applyAlignment="1">
      <alignment horizontal="center" vertical="center" textRotation="90"/>
    </xf>
    <xf numFmtId="165" fontId="2" fillId="4" borderId="1" xfId="0" applyNumberFormat="1" applyFont="1" applyFill="1" applyBorder="1" applyAlignment="1">
      <alignment horizontal="center" vertical="center"/>
    </xf>
    <xf numFmtId="0" fontId="3" fillId="4" borderId="1" xfId="0" applyFont="1" applyFill="1" applyBorder="1" applyAlignment="1">
      <alignment horizontal="center" vertical="center" textRotation="90"/>
    </xf>
    <xf numFmtId="9" fontId="2" fillId="4" borderId="1" xfId="0" applyNumberFormat="1" applyFont="1" applyFill="1" applyBorder="1" applyAlignment="1">
      <alignment horizontal="center" vertical="center" textRotation="90"/>
    </xf>
    <xf numFmtId="9" fontId="2" fillId="4" borderId="16" xfId="0" applyNumberFormat="1" applyFont="1" applyFill="1" applyBorder="1" applyAlignment="1">
      <alignment horizontal="center" vertical="center"/>
    </xf>
    <xf numFmtId="0" fontId="2" fillId="4" borderId="16" xfId="0" applyFont="1" applyFill="1" applyBorder="1" applyAlignment="1">
      <alignment horizontal="center" vertical="center" textRotation="90"/>
    </xf>
    <xf numFmtId="0" fontId="3" fillId="4" borderId="16" xfId="0" applyFont="1" applyFill="1" applyBorder="1" applyAlignment="1">
      <alignment horizontal="center" vertical="center" textRotation="90"/>
    </xf>
    <xf numFmtId="9" fontId="2" fillId="4" borderId="16" xfId="0" applyNumberFormat="1" applyFont="1" applyFill="1" applyBorder="1" applyAlignment="1">
      <alignment horizontal="center" vertical="center" textRotation="90"/>
    </xf>
    <xf numFmtId="9" fontId="2" fillId="4" borderId="6" xfId="0" applyNumberFormat="1" applyFont="1" applyFill="1" applyBorder="1" applyAlignment="1">
      <alignment horizontal="center" vertical="center"/>
    </xf>
    <xf numFmtId="0" fontId="2" fillId="4" borderId="6" xfId="0" applyFont="1" applyFill="1" applyBorder="1" applyAlignment="1">
      <alignment horizontal="center" vertical="center" textRotation="90"/>
    </xf>
    <xf numFmtId="0" fontId="3" fillId="4" borderId="6" xfId="0" applyFont="1" applyFill="1" applyBorder="1" applyAlignment="1">
      <alignment horizontal="center" vertical="center" textRotation="90"/>
    </xf>
    <xf numFmtId="9" fontId="2" fillId="4" borderId="6" xfId="0" applyNumberFormat="1" applyFont="1" applyFill="1" applyBorder="1" applyAlignment="1">
      <alignment horizontal="center" vertical="center" textRotation="90"/>
    </xf>
    <xf numFmtId="0" fontId="2" fillId="4" borderId="10" xfId="0" applyFont="1" applyFill="1" applyBorder="1" applyAlignment="1">
      <alignment vertical="center" textRotation="90"/>
    </xf>
    <xf numFmtId="0" fontId="2" fillId="4" borderId="1" xfId="0" applyFont="1" applyFill="1" applyBorder="1" applyAlignment="1">
      <alignment vertical="center" textRotation="90"/>
    </xf>
    <xf numFmtId="0" fontId="2" fillId="4" borderId="16" xfId="0" applyFont="1" applyFill="1" applyBorder="1" applyAlignment="1">
      <alignment vertical="center" textRotation="90"/>
    </xf>
    <xf numFmtId="0" fontId="2" fillId="4" borderId="6" xfId="0" applyFont="1" applyFill="1" applyBorder="1" applyAlignment="1">
      <alignment vertical="center" textRotation="90"/>
    </xf>
    <xf numFmtId="0" fontId="2" fillId="0" borderId="16" xfId="0" applyFont="1" applyBorder="1" applyAlignment="1">
      <alignment horizontal="justify" vertical="center" wrapText="1"/>
    </xf>
    <xf numFmtId="0" fontId="2" fillId="4" borderId="10" xfId="0" applyFont="1" applyFill="1" applyBorder="1" applyAlignment="1">
      <alignment horizontal="center" vertical="center" textRotation="90" wrapText="1"/>
    </xf>
    <xf numFmtId="0" fontId="2" fillId="4" borderId="1" xfId="0" applyFont="1" applyFill="1" applyBorder="1" applyAlignment="1">
      <alignment horizontal="center" vertical="center" textRotation="90" wrapText="1"/>
    </xf>
    <xf numFmtId="14" fontId="2" fillId="0" borderId="37" xfId="0" applyNumberFormat="1" applyFont="1" applyBorder="1" applyAlignment="1">
      <alignment horizontal="center" vertical="center" wrapText="1"/>
    </xf>
    <xf numFmtId="0" fontId="14" fillId="0" borderId="5" xfId="0" applyFont="1" applyBorder="1" applyAlignment="1">
      <alignment horizontal="center" vertical="center" textRotation="90" wrapText="1"/>
    </xf>
    <xf numFmtId="0" fontId="14" fillId="0" borderId="1" xfId="0" applyFont="1" applyBorder="1" applyAlignment="1">
      <alignment horizontal="center" vertical="center" textRotation="90"/>
    </xf>
    <xf numFmtId="0" fontId="14" fillId="0" borderId="1" xfId="0" applyFont="1" applyBorder="1" applyAlignment="1">
      <alignment horizontal="center" vertical="center" textRotation="90" wrapText="1"/>
    </xf>
    <xf numFmtId="9" fontId="14" fillId="5" borderId="10" xfId="0" applyNumberFormat="1" applyFont="1" applyFill="1" applyBorder="1" applyAlignment="1">
      <alignment horizontal="center" vertical="center"/>
    </xf>
    <xf numFmtId="0" fontId="14" fillId="6" borderId="10" xfId="0" applyFont="1" applyFill="1" applyBorder="1" applyAlignment="1">
      <alignment horizontal="center" vertical="center" textRotation="90"/>
    </xf>
    <xf numFmtId="0" fontId="15" fillId="7" borderId="10" xfId="0" applyFont="1" applyFill="1" applyBorder="1" applyAlignment="1">
      <alignment horizontal="center" vertical="center" textRotation="90"/>
    </xf>
    <xf numFmtId="0" fontId="14" fillId="7" borderId="10" xfId="0" applyFont="1" applyFill="1" applyBorder="1" applyAlignment="1">
      <alignment vertical="center" textRotation="90"/>
    </xf>
    <xf numFmtId="0" fontId="9" fillId="0" borderId="5" xfId="0" applyFont="1" applyBorder="1" applyAlignment="1">
      <alignment horizontal="center" vertical="center" textRotation="90" wrapText="1"/>
    </xf>
    <xf numFmtId="9" fontId="2" fillId="4" borderId="5" xfId="0" applyNumberFormat="1" applyFont="1" applyFill="1" applyBorder="1" applyAlignment="1">
      <alignment horizontal="center" vertical="center"/>
    </xf>
    <xf numFmtId="0" fontId="2" fillId="4" borderId="5" xfId="0" applyFont="1" applyFill="1" applyBorder="1" applyAlignment="1">
      <alignment horizontal="center" vertical="center" textRotation="90"/>
    </xf>
    <xf numFmtId="165" fontId="2" fillId="4" borderId="5" xfId="0" applyNumberFormat="1" applyFont="1" applyFill="1" applyBorder="1" applyAlignment="1">
      <alignment horizontal="center" vertical="center"/>
    </xf>
    <xf numFmtId="0" fontId="3" fillId="4" borderId="5" xfId="0" applyFont="1" applyFill="1" applyBorder="1" applyAlignment="1">
      <alignment horizontal="center" vertical="center" textRotation="90"/>
    </xf>
    <xf numFmtId="9" fontId="2" fillId="4" borderId="5" xfId="0" applyNumberFormat="1" applyFont="1" applyFill="1" applyBorder="1" applyAlignment="1">
      <alignment horizontal="center" vertical="center" textRotation="90"/>
    </xf>
    <xf numFmtId="0" fontId="2" fillId="4" borderId="5" xfId="0" applyFont="1" applyFill="1" applyBorder="1" applyAlignment="1">
      <alignment vertical="center" textRotation="90"/>
    </xf>
    <xf numFmtId="165" fontId="2" fillId="4" borderId="16" xfId="0" applyNumberFormat="1" applyFont="1" applyFill="1" applyBorder="1" applyAlignment="1">
      <alignment horizontal="center" vertical="center"/>
    </xf>
    <xf numFmtId="14" fontId="2" fillId="0" borderId="17" xfId="0" applyNumberFormat="1" applyFont="1" applyBorder="1" applyAlignment="1">
      <alignment horizontal="center" vertical="center" wrapText="1"/>
    </xf>
    <xf numFmtId="0" fontId="2" fillId="0" borderId="32" xfId="0" applyFont="1" applyBorder="1" applyAlignment="1">
      <alignment horizontal="center" vertical="center" textRotation="90"/>
    </xf>
    <xf numFmtId="9" fontId="9" fillId="4" borderId="32" xfId="0" applyNumberFormat="1" applyFont="1" applyFill="1" applyBorder="1" applyAlignment="1">
      <alignment horizontal="center" vertical="center"/>
    </xf>
    <xf numFmtId="0" fontId="2" fillId="0" borderId="6" xfId="0" applyFont="1" applyBorder="1" applyAlignment="1">
      <alignment horizontal="center" vertical="center" textRotation="90" wrapText="1"/>
    </xf>
    <xf numFmtId="0" fontId="13" fillId="0" borderId="7" xfId="0" applyFont="1" applyBorder="1" applyAlignment="1">
      <alignment wrapText="1"/>
    </xf>
    <xf numFmtId="0" fontId="13" fillId="0" borderId="0" xfId="0" applyFont="1" applyAlignment="1">
      <alignment wrapText="1"/>
    </xf>
    <xf numFmtId="0" fontId="13" fillId="9" borderId="4" xfId="0" applyFont="1" applyFill="1" applyBorder="1" applyAlignment="1">
      <alignment wrapText="1"/>
    </xf>
    <xf numFmtId="0" fontId="9" fillId="0" borderId="16" xfId="0" applyFont="1" applyBorder="1" applyAlignment="1">
      <alignment horizontal="justify" vertical="center" wrapText="1"/>
    </xf>
    <xf numFmtId="0" fontId="2" fillId="4" borderId="32" xfId="0" applyFont="1" applyFill="1" applyBorder="1" applyAlignment="1">
      <alignment horizontal="center" vertical="center" textRotation="90"/>
    </xf>
    <xf numFmtId="0" fontId="9" fillId="0" borderId="1" xfId="0" applyFont="1" applyBorder="1" applyAlignment="1">
      <alignment horizontal="center" vertical="center" textRotation="90" wrapText="1"/>
    </xf>
    <xf numFmtId="0" fontId="2" fillId="8" borderId="5" xfId="0" applyFont="1" applyFill="1" applyBorder="1" applyAlignment="1">
      <alignment horizontal="justify" vertical="center" wrapText="1"/>
    </xf>
    <xf numFmtId="0" fontId="2" fillId="8" borderId="32" xfId="0" applyFont="1" applyFill="1" applyBorder="1" applyAlignment="1">
      <alignment horizontal="justify" vertical="center" wrapText="1"/>
    </xf>
    <xf numFmtId="0" fontId="2" fillId="8" borderId="47" xfId="0" applyFont="1" applyFill="1" applyBorder="1" applyAlignment="1">
      <alignment horizontal="justify" vertical="center" wrapText="1"/>
    </xf>
    <xf numFmtId="0" fontId="2" fillId="0" borderId="32" xfId="0" applyFont="1" applyBorder="1" applyAlignment="1">
      <alignment horizontal="center" vertical="center" textRotation="90" wrapText="1"/>
    </xf>
    <xf numFmtId="0" fontId="14" fillId="0" borderId="16" xfId="0" applyFont="1" applyBorder="1" applyAlignment="1">
      <alignment horizontal="justify" vertical="center" wrapText="1"/>
    </xf>
    <xf numFmtId="0" fontId="13" fillId="0" borderId="49" xfId="0" applyFont="1" applyBorder="1" applyAlignment="1">
      <alignment wrapText="1"/>
    </xf>
    <xf numFmtId="0" fontId="13" fillId="0" borderId="50" xfId="0" applyFont="1" applyBorder="1" applyAlignment="1">
      <alignment wrapText="1"/>
    </xf>
    <xf numFmtId="164" fontId="0" fillId="0" borderId="0" xfId="2" applyFont="1"/>
    <xf numFmtId="0" fontId="2" fillId="0" borderId="6" xfId="0" applyFont="1" applyBorder="1" applyAlignment="1">
      <alignment horizontal="justify" vertical="center" wrapText="1"/>
    </xf>
    <xf numFmtId="9" fontId="9" fillId="4" borderId="5" xfId="0" applyNumberFormat="1" applyFont="1" applyFill="1" applyBorder="1" applyAlignment="1">
      <alignment horizontal="center" vertical="center"/>
    </xf>
    <xf numFmtId="0" fontId="2" fillId="0" borderId="33" xfId="0" applyFont="1" applyBorder="1" applyAlignment="1">
      <alignment horizontal="justify" vertical="center" wrapText="1"/>
    </xf>
    <xf numFmtId="0" fontId="2" fillId="4" borderId="33" xfId="0" applyFont="1" applyFill="1" applyBorder="1" applyAlignment="1">
      <alignment horizontal="center" vertical="center" textRotation="90"/>
    </xf>
    <xf numFmtId="0" fontId="2" fillId="0" borderId="33" xfId="0" applyFont="1" applyBorder="1" applyAlignment="1">
      <alignment horizontal="center" vertical="center" textRotation="90"/>
    </xf>
    <xf numFmtId="9" fontId="9" fillId="4" borderId="33" xfId="0" applyNumberFormat="1" applyFont="1" applyFill="1" applyBorder="1" applyAlignment="1">
      <alignment horizontal="center" vertical="center"/>
    </xf>
    <xf numFmtId="0" fontId="9" fillId="0" borderId="33" xfId="0" applyFont="1" applyBorder="1" applyAlignment="1">
      <alignment horizontal="center" vertical="center" textRotation="90" wrapText="1"/>
    </xf>
    <xf numFmtId="0" fontId="2" fillId="0" borderId="33" xfId="0" applyFont="1" applyBorder="1" applyAlignment="1">
      <alignment horizontal="center" vertical="center" textRotation="90" wrapText="1"/>
    </xf>
    <xf numFmtId="9" fontId="2" fillId="4" borderId="33" xfId="0" applyNumberFormat="1" applyFont="1" applyFill="1" applyBorder="1" applyAlignment="1">
      <alignment horizontal="center" vertical="center"/>
    </xf>
    <xf numFmtId="0" fontId="3" fillId="4" borderId="33" xfId="0" applyFont="1" applyFill="1" applyBorder="1" applyAlignment="1">
      <alignment horizontal="center" vertical="center" textRotation="90"/>
    </xf>
    <xf numFmtId="9" fontId="2" fillId="4" borderId="33" xfId="0" applyNumberFormat="1" applyFont="1" applyFill="1" applyBorder="1" applyAlignment="1">
      <alignment horizontal="center" vertical="center" textRotation="90"/>
    </xf>
    <xf numFmtId="0" fontId="2" fillId="4" borderId="33" xfId="0" applyFont="1" applyFill="1" applyBorder="1" applyAlignment="1">
      <alignment vertical="center" textRotation="90"/>
    </xf>
    <xf numFmtId="0" fontId="14" fillId="0" borderId="1" xfId="0" applyFont="1" applyBorder="1" applyAlignment="1">
      <alignment horizontal="justify" vertical="center" wrapText="1"/>
    </xf>
    <xf numFmtId="0" fontId="9" fillId="0" borderId="1" xfId="0" applyFont="1" applyBorder="1" applyAlignment="1">
      <alignment horizontal="center" vertical="center" textRotation="90"/>
    </xf>
    <xf numFmtId="0" fontId="9" fillId="5" borderId="10" xfId="0" applyFont="1" applyFill="1" applyBorder="1" applyAlignment="1">
      <alignment horizontal="center" vertical="center" textRotation="90"/>
    </xf>
    <xf numFmtId="0" fontId="11" fillId="0" borderId="53" xfId="0" applyFont="1" applyBorder="1"/>
    <xf numFmtId="0" fontId="11" fillId="2" borderId="57" xfId="0" applyFont="1" applyFill="1" applyBorder="1" applyAlignment="1">
      <alignment horizontal="center" vertical="center" wrapText="1"/>
    </xf>
    <xf numFmtId="0" fontId="11" fillId="0" borderId="58" xfId="0" applyFont="1" applyBorder="1" applyAlignment="1" applyProtection="1">
      <alignment horizontal="center" vertical="center" wrapText="1"/>
      <protection locked="0"/>
    </xf>
    <xf numFmtId="0" fontId="4" fillId="0" borderId="59" xfId="0" applyFont="1" applyBorder="1"/>
    <xf numFmtId="0" fontId="0" fillId="0" borderId="27" xfId="0" applyBorder="1"/>
    <xf numFmtId="0" fontId="0" fillId="0" borderId="55" xfId="0" applyBorder="1"/>
    <xf numFmtId="14" fontId="12" fillId="10" borderId="46" xfId="0" applyNumberFormat="1" applyFont="1" applyFill="1" applyBorder="1" applyAlignment="1" applyProtection="1">
      <alignment horizontal="center" vertical="center"/>
      <protection locked="0"/>
    </xf>
    <xf numFmtId="14" fontId="12" fillId="10" borderId="43" xfId="0" applyNumberFormat="1" applyFont="1" applyFill="1" applyBorder="1" applyAlignment="1" applyProtection="1">
      <alignment horizontal="center" vertical="center"/>
      <protection locked="0"/>
    </xf>
    <xf numFmtId="14" fontId="2" fillId="10" borderId="64" xfId="0" applyNumberFormat="1" applyFont="1" applyFill="1" applyBorder="1" applyAlignment="1" applyProtection="1">
      <alignment horizontal="center" vertical="center"/>
      <protection locked="0"/>
    </xf>
    <xf numFmtId="14" fontId="2" fillId="10" borderId="46" xfId="0" applyNumberFormat="1" applyFont="1" applyFill="1" applyBorder="1" applyAlignment="1" applyProtection="1">
      <alignment horizontal="center" vertical="center"/>
      <protection locked="0"/>
    </xf>
    <xf numFmtId="0" fontId="11" fillId="2" borderId="8" xfId="0" applyFont="1" applyFill="1" applyBorder="1" applyAlignment="1">
      <alignment horizontal="center" vertical="center" wrapText="1"/>
    </xf>
    <xf numFmtId="0" fontId="11" fillId="2" borderId="51" xfId="0" applyFont="1" applyFill="1" applyBorder="1" applyAlignment="1">
      <alignment horizontal="center" vertical="center" wrapText="1"/>
    </xf>
    <xf numFmtId="0" fontId="23" fillId="10" borderId="50" xfId="0" applyFont="1" applyFill="1" applyBorder="1" applyAlignment="1">
      <alignment vertical="center" wrapText="1"/>
    </xf>
    <xf numFmtId="0" fontId="23" fillId="10" borderId="65" xfId="0" applyFont="1" applyFill="1" applyBorder="1" applyAlignment="1">
      <alignment vertical="center" wrapText="1"/>
    </xf>
    <xf numFmtId="0" fontId="23" fillId="10" borderId="46" xfId="0" applyFont="1" applyFill="1" applyBorder="1" applyAlignment="1">
      <alignment horizontal="left" vertical="center" wrapText="1"/>
    </xf>
    <xf numFmtId="0" fontId="25" fillId="10" borderId="46" xfId="0" applyFont="1" applyFill="1" applyBorder="1" applyAlignment="1">
      <alignment horizontal="left" vertical="center" wrapText="1"/>
    </xf>
    <xf numFmtId="0" fontId="25" fillId="10" borderId="7" xfId="0" applyFont="1" applyFill="1" applyBorder="1" applyAlignment="1">
      <alignment horizontal="left" vertical="center" wrapText="1"/>
    </xf>
    <xf numFmtId="0" fontId="23" fillId="10" borderId="7" xfId="0" applyFont="1" applyFill="1" applyBorder="1" applyAlignment="1">
      <alignment vertical="center" wrapText="1"/>
    </xf>
    <xf numFmtId="0" fontId="23" fillId="10" borderId="50" xfId="0" applyFont="1" applyFill="1" applyBorder="1" applyAlignment="1">
      <alignment horizontal="left" vertical="center" wrapText="1"/>
    </xf>
    <xf numFmtId="0" fontId="23" fillId="10" borderId="0" xfId="0" applyFont="1" applyFill="1" applyAlignment="1">
      <alignment vertical="center" wrapText="1"/>
    </xf>
    <xf numFmtId="0" fontId="23" fillId="10" borderId="66" xfId="0" applyFont="1" applyFill="1" applyBorder="1" applyAlignment="1">
      <alignment vertical="center" wrapText="1"/>
    </xf>
    <xf numFmtId="0" fontId="23" fillId="10" borderId="67" xfId="0" applyFont="1" applyFill="1" applyBorder="1" applyAlignment="1">
      <alignment vertical="center" wrapText="1"/>
    </xf>
    <xf numFmtId="0" fontId="23" fillId="10" borderId="68" xfId="0" applyFont="1" applyFill="1" applyBorder="1" applyAlignment="1">
      <alignment vertical="center" wrapText="1"/>
    </xf>
    <xf numFmtId="0" fontId="0" fillId="10" borderId="60" xfId="0" applyFill="1" applyBorder="1" applyAlignment="1">
      <alignment horizontal="left" vertical="center" wrapText="1"/>
    </xf>
    <xf numFmtId="0" fontId="11" fillId="2" borderId="56" xfId="0" applyFont="1" applyFill="1" applyBorder="1" applyAlignment="1">
      <alignment horizontal="center" vertical="center" wrapText="1"/>
    </xf>
    <xf numFmtId="0" fontId="11" fillId="0" borderId="69" xfId="0" applyFont="1" applyBorder="1" applyAlignment="1" applyProtection="1">
      <alignment horizontal="center" vertical="center" wrapText="1"/>
      <protection locked="0"/>
    </xf>
    <xf numFmtId="0" fontId="11" fillId="0" borderId="70" xfId="0" applyFont="1" applyBorder="1" applyAlignment="1" applyProtection="1">
      <alignment horizontal="center" vertical="center" wrapText="1"/>
      <protection locked="0"/>
    </xf>
    <xf numFmtId="0" fontId="14" fillId="11" borderId="1" xfId="0" applyFont="1" applyFill="1" applyBorder="1" applyAlignment="1">
      <alignment horizontal="justify" vertical="center" wrapText="1"/>
    </xf>
    <xf numFmtId="9" fontId="3" fillId="0" borderId="32" xfId="0" applyNumberFormat="1" applyFont="1" applyBorder="1" applyAlignment="1">
      <alignment horizontal="center" vertical="center" wrapText="1"/>
    </xf>
    <xf numFmtId="9" fontId="3" fillId="0" borderId="33" xfId="0" applyNumberFormat="1" applyFont="1" applyBorder="1" applyAlignment="1">
      <alignment horizontal="center" vertical="center" wrapText="1"/>
    </xf>
    <xf numFmtId="9" fontId="3" fillId="0" borderId="32" xfId="1" applyNumberFormat="1" applyFont="1" applyBorder="1" applyAlignment="1">
      <alignment horizontal="center" vertical="center" wrapText="1"/>
    </xf>
    <xf numFmtId="41" fontId="3" fillId="0" borderId="32" xfId="1" applyFont="1" applyBorder="1" applyAlignment="1">
      <alignment horizontal="center" vertical="center" wrapText="1"/>
    </xf>
    <xf numFmtId="41" fontId="3" fillId="0" borderId="33" xfId="1" applyFont="1" applyBorder="1" applyAlignment="1">
      <alignment horizontal="center" vertical="center" wrapText="1"/>
    </xf>
    <xf numFmtId="0" fontId="3" fillId="4" borderId="6" xfId="0" applyFont="1" applyFill="1" applyBorder="1" applyAlignment="1">
      <alignment horizontal="center" vertical="center"/>
    </xf>
    <xf numFmtId="0" fontId="3" fillId="4" borderId="32" xfId="0" applyFont="1" applyFill="1" applyBorder="1" applyAlignment="1">
      <alignment horizontal="center" vertical="center"/>
    </xf>
    <xf numFmtId="0" fontId="3" fillId="4" borderId="16" xfId="0" applyFont="1" applyFill="1" applyBorder="1" applyAlignment="1">
      <alignment horizontal="center" vertical="center"/>
    </xf>
    <xf numFmtId="9" fontId="3" fillId="4" borderId="6" xfId="0" applyNumberFormat="1" applyFont="1" applyFill="1" applyBorder="1" applyAlignment="1">
      <alignment horizontal="center" vertical="center"/>
    </xf>
    <xf numFmtId="9" fontId="3" fillId="4" borderId="32" xfId="0" applyNumberFormat="1" applyFont="1" applyFill="1" applyBorder="1" applyAlignment="1">
      <alignment horizontal="center" vertical="center"/>
    </xf>
    <xf numFmtId="9" fontId="3" fillId="4" borderId="16" xfId="0" applyNumberFormat="1" applyFont="1" applyFill="1" applyBorder="1" applyAlignment="1">
      <alignment horizontal="center" vertical="center"/>
    </xf>
    <xf numFmtId="9" fontId="3" fillId="4" borderId="33" xfId="0" applyNumberFormat="1" applyFont="1" applyFill="1" applyBorder="1" applyAlignment="1">
      <alignment horizontal="center" vertical="center"/>
    </xf>
    <xf numFmtId="0" fontId="10" fillId="4" borderId="32" xfId="0" applyFont="1" applyFill="1" applyBorder="1" applyAlignment="1">
      <alignment horizontal="center" vertical="center" textRotation="90"/>
    </xf>
    <xf numFmtId="0" fontId="10" fillId="4" borderId="33" xfId="0" applyFont="1" applyFill="1" applyBorder="1" applyAlignment="1">
      <alignment horizontal="center" vertical="center" textRotation="90"/>
    </xf>
    <xf numFmtId="0" fontId="1" fillId="0" borderId="19" xfId="0" applyFont="1" applyBorder="1" applyAlignment="1">
      <alignment horizontal="center" vertical="center" textRotation="90"/>
    </xf>
    <xf numFmtId="0" fontId="1" fillId="0" borderId="31" xfId="0" applyFont="1" applyBorder="1" applyAlignment="1">
      <alignment horizontal="center" vertical="center" textRotation="90"/>
    </xf>
    <xf numFmtId="0" fontId="3" fillId="0" borderId="35" xfId="0" applyFont="1" applyBorder="1" applyAlignment="1">
      <alignment horizontal="center" vertical="center"/>
    </xf>
    <xf numFmtId="0" fontId="3" fillId="0" borderId="34" xfId="0" applyFont="1" applyBorder="1" applyAlignment="1">
      <alignment horizontal="center" vertical="center"/>
    </xf>
    <xf numFmtId="0" fontId="3" fillId="0" borderId="15" xfId="0" applyFont="1" applyBorder="1" applyAlignment="1">
      <alignment horizontal="center" vertical="center"/>
    </xf>
    <xf numFmtId="0" fontId="3" fillId="0" borderId="6" xfId="0" applyFont="1" applyBorder="1" applyAlignment="1">
      <alignment horizontal="center" vertical="center" wrapText="1"/>
    </xf>
    <xf numFmtId="0" fontId="3" fillId="0" borderId="32" xfId="0" applyFont="1" applyBorder="1" applyAlignment="1">
      <alignment horizontal="center" vertical="center" wrapText="1"/>
    </xf>
    <xf numFmtId="0" fontId="3" fillId="0" borderId="16" xfId="0" applyFont="1" applyBorder="1" applyAlignment="1">
      <alignment horizontal="center" vertical="center" wrapText="1"/>
    </xf>
    <xf numFmtId="0" fontId="3" fillId="3" borderId="6" xfId="0" applyFont="1" applyFill="1" applyBorder="1" applyAlignment="1">
      <alignment horizontal="center" vertical="center" wrapText="1"/>
    </xf>
    <xf numFmtId="0" fontId="3" fillId="3" borderId="32" xfId="0" applyFont="1" applyFill="1" applyBorder="1" applyAlignment="1">
      <alignment horizontal="center" vertical="center" wrapText="1"/>
    </xf>
    <xf numFmtId="0" fontId="3" fillId="3" borderId="16" xfId="0" applyFont="1" applyFill="1" applyBorder="1" applyAlignment="1">
      <alignment horizontal="center" vertical="center" wrapText="1"/>
    </xf>
    <xf numFmtId="0" fontId="3" fillId="0" borderId="6" xfId="0" applyFont="1" applyBorder="1" applyAlignment="1">
      <alignment horizontal="center" vertical="center"/>
    </xf>
    <xf numFmtId="0" fontId="3" fillId="0" borderId="32" xfId="0" applyFont="1" applyBorder="1" applyAlignment="1">
      <alignment horizontal="center" vertical="center"/>
    </xf>
    <xf numFmtId="0" fontId="3" fillId="0" borderId="16" xfId="0" applyFont="1" applyBorder="1" applyAlignment="1">
      <alignment horizontal="center" vertical="center"/>
    </xf>
    <xf numFmtId="0" fontId="3" fillId="0" borderId="18" xfId="0" applyFont="1" applyBorder="1" applyAlignment="1">
      <alignment horizontal="center" vertical="center"/>
    </xf>
    <xf numFmtId="0" fontId="3" fillId="0" borderId="30" xfId="0" applyFont="1" applyBorder="1" applyAlignment="1">
      <alignment horizontal="center" vertical="center"/>
    </xf>
    <xf numFmtId="0" fontId="3" fillId="0" borderId="10" xfId="0" applyFont="1" applyBorder="1" applyAlignment="1">
      <alignment horizontal="center" vertical="center"/>
    </xf>
    <xf numFmtId="0" fontId="3" fillId="0" borderId="5" xfId="0" applyFont="1" applyBorder="1" applyAlignment="1">
      <alignment horizontal="center" vertical="center"/>
    </xf>
    <xf numFmtId="0" fontId="3" fillId="0" borderId="10" xfId="0" applyFont="1" applyBorder="1" applyAlignment="1">
      <alignment horizontal="center" vertical="center" wrapText="1"/>
    </xf>
    <xf numFmtId="0" fontId="3" fillId="0" borderId="5" xfId="0" applyFont="1" applyBorder="1" applyAlignment="1">
      <alignment horizontal="center" vertical="center" wrapText="1"/>
    </xf>
    <xf numFmtId="0" fontId="3" fillId="3" borderId="10"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3" fillId="4" borderId="10" xfId="0" applyFont="1" applyFill="1" applyBorder="1" applyAlignment="1">
      <alignment horizontal="center" vertical="center"/>
    </xf>
    <xf numFmtId="0" fontId="3" fillId="4" borderId="5" xfId="0" applyFont="1" applyFill="1" applyBorder="1" applyAlignment="1">
      <alignment horizontal="center" vertical="center"/>
    </xf>
    <xf numFmtId="0" fontId="13" fillId="10" borderId="46" xfId="0" applyFont="1" applyFill="1" applyBorder="1" applyAlignment="1">
      <alignment horizontal="center" vertical="center" wrapText="1"/>
    </xf>
    <xf numFmtId="0" fontId="12" fillId="0" borderId="61" xfId="0" applyFont="1" applyBorder="1" applyAlignment="1">
      <alignment horizontal="center" vertical="center" wrapText="1"/>
    </xf>
    <xf numFmtId="0" fontId="12" fillId="0" borderId="44" xfId="0" applyFont="1" applyBorder="1" applyAlignment="1">
      <alignment horizontal="center" vertical="center" wrapText="1"/>
    </xf>
    <xf numFmtId="0" fontId="12" fillId="0" borderId="62" xfId="0" applyFont="1" applyBorder="1" applyAlignment="1">
      <alignment horizontal="center" vertical="center" wrapText="1"/>
    </xf>
    <xf numFmtId="0" fontId="14" fillId="0" borderId="40" xfId="0" applyFont="1" applyBorder="1" applyAlignment="1">
      <alignment horizontal="center" vertical="center" wrapText="1"/>
    </xf>
    <xf numFmtId="0" fontId="14" fillId="0" borderId="48" xfId="0" applyFont="1" applyBorder="1" applyAlignment="1">
      <alignment horizontal="center" vertical="center" wrapText="1"/>
    </xf>
    <xf numFmtId="0" fontId="13" fillId="0" borderId="45" xfId="0" applyFont="1" applyBorder="1" applyAlignment="1">
      <alignment horizontal="center" vertical="center" wrapText="1"/>
    </xf>
    <xf numFmtId="0" fontId="13" fillId="0" borderId="27" xfId="0" applyFont="1" applyBorder="1" applyAlignment="1">
      <alignment horizontal="center" vertical="center" wrapText="1"/>
    </xf>
    <xf numFmtId="0" fontId="13" fillId="0" borderId="28" xfId="0" applyFont="1" applyBorder="1" applyAlignment="1">
      <alignment horizontal="center" vertical="center" wrapText="1"/>
    </xf>
    <xf numFmtId="0" fontId="16" fillId="0" borderId="12" xfId="0" applyFont="1" applyBorder="1" applyAlignment="1">
      <alignment horizontal="center" vertical="center" textRotation="90"/>
    </xf>
    <xf numFmtId="0" fontId="16" fillId="0" borderId="37" xfId="0" applyFont="1" applyBorder="1" applyAlignment="1">
      <alignment horizontal="center" vertical="center" textRotation="90"/>
    </xf>
    <xf numFmtId="0" fontId="16" fillId="0" borderId="17" xfId="0" applyFont="1" applyBorder="1" applyAlignment="1">
      <alignment horizontal="center" vertical="center" textRotation="90"/>
    </xf>
    <xf numFmtId="14" fontId="2" fillId="0" borderId="37" xfId="0" applyNumberFormat="1" applyFont="1" applyBorder="1" applyAlignment="1">
      <alignment horizontal="center" vertical="center" wrapText="1"/>
    </xf>
    <xf numFmtId="14" fontId="2" fillId="0" borderId="38" xfId="0" applyNumberFormat="1" applyFont="1" applyBorder="1" applyAlignment="1">
      <alignment horizontal="center" vertical="center" wrapText="1"/>
    </xf>
    <xf numFmtId="0" fontId="2" fillId="0" borderId="52" xfId="0" applyFont="1" applyBorder="1" applyAlignment="1">
      <alignment horizontal="center" vertical="center" wrapText="1"/>
    </xf>
    <xf numFmtId="0" fontId="2" fillId="0" borderId="0" xfId="0" applyFont="1" applyAlignment="1">
      <alignment horizontal="center" vertical="center" wrapText="1"/>
    </xf>
    <xf numFmtId="0" fontId="1" fillId="2" borderId="20" xfId="0" applyFont="1" applyFill="1" applyBorder="1" applyAlignment="1">
      <alignment horizontal="center" vertical="center"/>
    </xf>
    <xf numFmtId="0" fontId="1" fillId="2" borderId="21" xfId="0" applyFont="1" applyFill="1" applyBorder="1" applyAlignment="1">
      <alignment horizontal="center" vertical="center"/>
    </xf>
    <xf numFmtId="0" fontId="1" fillId="2" borderId="22" xfId="0" applyFont="1" applyFill="1" applyBorder="1" applyAlignment="1">
      <alignment horizontal="center" vertical="center"/>
    </xf>
    <xf numFmtId="0" fontId="1" fillId="2" borderId="23" xfId="0" applyFont="1" applyFill="1" applyBorder="1" applyAlignment="1">
      <alignment horizontal="center" vertical="center"/>
    </xf>
    <xf numFmtId="0" fontId="1" fillId="2" borderId="7" xfId="0" applyFont="1" applyFill="1" applyBorder="1" applyAlignment="1">
      <alignment horizontal="center" vertical="center"/>
    </xf>
    <xf numFmtId="0" fontId="1" fillId="2" borderId="24" xfId="0" applyFont="1" applyFill="1" applyBorder="1" applyAlignment="1">
      <alignment horizontal="center" vertical="center"/>
    </xf>
    <xf numFmtId="0" fontId="11" fillId="10" borderId="46" xfId="0" applyFont="1" applyFill="1" applyBorder="1" applyAlignment="1" applyProtection="1">
      <alignment horizontal="center" vertical="center" wrapText="1"/>
      <protection locked="0"/>
    </xf>
    <xf numFmtId="0" fontId="11" fillId="10" borderId="43" xfId="0" applyFont="1" applyFill="1" applyBorder="1" applyAlignment="1" applyProtection="1">
      <alignment horizontal="center" vertical="center" wrapText="1"/>
      <protection locked="0"/>
    </xf>
    <xf numFmtId="0" fontId="13" fillId="10" borderId="43" xfId="0" applyFont="1" applyFill="1" applyBorder="1" applyAlignment="1">
      <alignment horizontal="center" vertical="center" wrapText="1"/>
    </xf>
    <xf numFmtId="14" fontId="2" fillId="0" borderId="11" xfId="0" applyNumberFormat="1" applyFont="1" applyBorder="1" applyAlignment="1">
      <alignment horizontal="center" vertical="center" wrapText="1"/>
    </xf>
    <xf numFmtId="14" fontId="2" fillId="0" borderId="12" xfId="0" applyNumberFormat="1" applyFont="1" applyBorder="1" applyAlignment="1">
      <alignment horizontal="center" vertical="center" wrapText="1"/>
    </xf>
    <xf numFmtId="0" fontId="11" fillId="0" borderId="42" xfId="0" applyFont="1" applyBorder="1" applyAlignment="1" applyProtection="1">
      <alignment horizontal="center" vertical="center" wrapText="1"/>
      <protection locked="0"/>
    </xf>
    <xf numFmtId="0" fontId="2" fillId="10" borderId="26" xfId="0" applyFont="1" applyFill="1" applyBorder="1" applyAlignment="1">
      <alignment horizontal="left" vertical="center" wrapText="1"/>
    </xf>
    <xf numFmtId="0" fontId="11" fillId="10" borderId="34" xfId="0" applyFont="1" applyFill="1" applyBorder="1" applyAlignment="1" applyProtection="1">
      <alignment horizontal="center" vertical="center" wrapText="1"/>
      <protection locked="0"/>
    </xf>
    <xf numFmtId="0" fontId="11" fillId="10" borderId="34" xfId="0" applyFont="1" applyFill="1" applyBorder="1" applyAlignment="1" applyProtection="1">
      <alignment horizontal="center" vertical="center"/>
      <protection locked="0"/>
    </xf>
    <xf numFmtId="0" fontId="11" fillId="10" borderId="34" xfId="0" applyFont="1" applyFill="1" applyBorder="1" applyAlignment="1" applyProtection="1">
      <alignment horizontal="left" vertical="center" wrapText="1"/>
      <protection locked="0"/>
    </xf>
    <xf numFmtId="0" fontId="2" fillId="0" borderId="9" xfId="0" applyFont="1" applyBorder="1" applyAlignment="1">
      <alignment horizontal="center" vertical="center" wrapText="1"/>
    </xf>
    <xf numFmtId="0" fontId="2" fillId="0" borderId="32" xfId="0" applyFont="1" applyBorder="1" applyAlignment="1">
      <alignment horizontal="center" vertical="center" wrapText="1"/>
    </xf>
    <xf numFmtId="0" fontId="2" fillId="0" borderId="33" xfId="0" applyFont="1" applyBorder="1" applyAlignment="1">
      <alignment horizontal="center" vertical="center" wrapText="1"/>
    </xf>
    <xf numFmtId="0" fontId="2" fillId="0" borderId="8" xfId="0" applyFont="1" applyBorder="1" applyAlignment="1">
      <alignment horizontal="center" vertical="center" wrapText="1"/>
    </xf>
    <xf numFmtId="0" fontId="2" fillId="0" borderId="34" xfId="0" applyFont="1" applyBorder="1" applyAlignment="1">
      <alignment horizontal="center" vertical="center" wrapText="1"/>
    </xf>
    <xf numFmtId="0" fontId="2" fillId="0" borderId="36" xfId="0" applyFont="1" applyBorder="1" applyAlignment="1">
      <alignment horizontal="center" vertical="center" wrapText="1"/>
    </xf>
    <xf numFmtId="0" fontId="14" fillId="0" borderId="51" xfId="0" applyFont="1" applyBorder="1" applyAlignment="1">
      <alignment horizontal="center" vertical="center" wrapText="1"/>
    </xf>
    <xf numFmtId="9" fontId="3" fillId="4" borderId="9" xfId="0" applyNumberFormat="1" applyFont="1" applyFill="1" applyBorder="1" applyAlignment="1">
      <alignment horizontal="center" vertical="center"/>
    </xf>
    <xf numFmtId="9" fontId="3" fillId="0" borderId="9" xfId="1" applyNumberFormat="1" applyFont="1" applyBorder="1" applyAlignment="1">
      <alignment horizontal="center" vertical="center" wrapText="1"/>
    </xf>
    <xf numFmtId="9" fontId="3" fillId="4" borderId="10" xfId="0" applyNumberFormat="1" applyFont="1" applyFill="1" applyBorder="1" applyAlignment="1">
      <alignment horizontal="center" vertical="center"/>
    </xf>
    <xf numFmtId="9" fontId="3" fillId="4" borderId="5" xfId="0" applyNumberFormat="1" applyFont="1" applyFill="1" applyBorder="1" applyAlignment="1">
      <alignment horizontal="center" vertical="center"/>
    </xf>
    <xf numFmtId="0" fontId="10" fillId="4" borderId="9" xfId="0" applyFont="1" applyFill="1" applyBorder="1" applyAlignment="1">
      <alignment horizontal="center" vertical="center" textRotation="90"/>
    </xf>
    <xf numFmtId="9" fontId="3" fillId="0" borderId="9" xfId="0" applyNumberFormat="1" applyFont="1" applyBorder="1" applyAlignment="1">
      <alignment horizontal="center" vertical="center" wrapText="1"/>
    </xf>
    <xf numFmtId="0" fontId="4" fillId="0" borderId="20" xfId="0" applyFont="1" applyBorder="1" applyAlignment="1">
      <alignment horizontal="center" vertical="center" wrapText="1"/>
    </xf>
    <xf numFmtId="0" fontId="4" fillId="0" borderId="22" xfId="0" applyFont="1" applyBorder="1" applyAlignment="1">
      <alignment horizontal="center" vertical="center" wrapText="1"/>
    </xf>
    <xf numFmtId="0" fontId="4" fillId="0" borderId="28" xfId="0" applyFont="1" applyBorder="1" applyAlignment="1">
      <alignment horizontal="center" vertical="center" wrapText="1"/>
    </xf>
    <xf numFmtId="0" fontId="4" fillId="0" borderId="25" xfId="0" applyFont="1" applyBorder="1" applyAlignment="1">
      <alignment horizontal="center" vertical="center" wrapText="1"/>
    </xf>
    <xf numFmtId="0" fontId="1" fillId="0" borderId="20" xfId="0" applyFont="1" applyBorder="1" applyAlignment="1">
      <alignment horizontal="center" vertical="center"/>
    </xf>
    <xf numFmtId="0" fontId="1" fillId="0" borderId="22" xfId="0" applyFont="1" applyBorder="1" applyAlignment="1">
      <alignment horizontal="center" vertical="center"/>
    </xf>
    <xf numFmtId="0" fontId="1" fillId="0" borderId="28" xfId="0" applyFont="1" applyBorder="1" applyAlignment="1">
      <alignment horizontal="center" vertical="center"/>
    </xf>
    <xf numFmtId="0" fontId="1" fillId="0" borderId="25" xfId="0" applyFont="1" applyBorder="1" applyAlignment="1">
      <alignment horizontal="center" vertical="center"/>
    </xf>
    <xf numFmtId="49" fontId="4" fillId="0" borderId="20" xfId="0" applyNumberFormat="1" applyFont="1" applyBorder="1" applyAlignment="1">
      <alignment horizontal="center" vertical="center" wrapText="1"/>
    </xf>
    <xf numFmtId="49" fontId="4" fillId="0" borderId="22" xfId="0" applyNumberFormat="1" applyFont="1" applyBorder="1" applyAlignment="1">
      <alignment horizontal="center" vertical="center" wrapText="1"/>
    </xf>
    <xf numFmtId="49" fontId="4" fillId="0" borderId="28" xfId="0" applyNumberFormat="1" applyFont="1" applyBorder="1" applyAlignment="1">
      <alignment horizontal="center" vertical="center" wrapText="1"/>
    </xf>
    <xf numFmtId="49" fontId="4" fillId="0" borderId="25" xfId="0" applyNumberFormat="1" applyFont="1" applyBorder="1" applyAlignment="1">
      <alignment horizontal="center" vertical="center" wrapText="1"/>
    </xf>
    <xf numFmtId="0" fontId="1" fillId="2" borderId="27" xfId="0" applyFont="1" applyFill="1" applyBorder="1" applyAlignment="1">
      <alignment horizontal="center" vertical="center"/>
    </xf>
    <xf numFmtId="0" fontId="1" fillId="2" borderId="0" xfId="0" applyFont="1" applyFill="1" applyAlignment="1">
      <alignment horizontal="center" vertical="center"/>
    </xf>
    <xf numFmtId="0" fontId="1" fillId="2" borderId="26" xfId="0" applyFont="1" applyFill="1" applyBorder="1" applyAlignment="1">
      <alignment horizontal="center" vertical="center"/>
    </xf>
    <xf numFmtId="0" fontId="2" fillId="10" borderId="26" xfId="0" applyFont="1" applyFill="1" applyBorder="1" applyAlignment="1">
      <alignment horizontal="center" vertical="center" wrapText="1"/>
    </xf>
    <xf numFmtId="0" fontId="2" fillId="10" borderId="63" xfId="0" applyFont="1" applyFill="1" applyBorder="1" applyAlignment="1">
      <alignment horizontal="center" vertical="center" wrapText="1"/>
    </xf>
    <xf numFmtId="0" fontId="11" fillId="10" borderId="41" xfId="0" applyFont="1" applyFill="1" applyBorder="1" applyAlignment="1" applyProtection="1">
      <alignment horizontal="center" vertical="center"/>
      <protection locked="0"/>
    </xf>
    <xf numFmtId="0" fontId="11" fillId="0" borderId="59" xfId="0" applyFont="1" applyBorder="1" applyAlignment="1" applyProtection="1">
      <alignment horizontal="center"/>
      <protection locked="0"/>
    </xf>
    <xf numFmtId="0" fontId="11" fillId="0" borderId="0" xfId="0" applyFont="1" applyAlignment="1" applyProtection="1">
      <alignment horizontal="center"/>
      <protection locked="0"/>
    </xf>
    <xf numFmtId="0" fontId="11" fillId="0" borderId="7" xfId="0" applyFont="1" applyBorder="1" applyAlignment="1" applyProtection="1">
      <alignment horizontal="center"/>
      <protection locked="0"/>
    </xf>
    <xf numFmtId="0" fontId="8" fillId="0" borderId="27" xfId="0" applyFont="1" applyBorder="1" applyAlignment="1">
      <alignment horizontal="center" vertical="center" wrapText="1"/>
    </xf>
    <xf numFmtId="0" fontId="8" fillId="0" borderId="0" xfId="0" applyFont="1" applyAlignment="1">
      <alignment horizontal="center" vertical="center" wrapText="1"/>
    </xf>
    <xf numFmtId="0" fontId="8" fillId="0" borderId="26" xfId="0" applyFont="1" applyBorder="1" applyAlignment="1">
      <alignment horizontal="center" vertical="center" wrapText="1"/>
    </xf>
    <xf numFmtId="0" fontId="8" fillId="0" borderId="28"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25" xfId="0" applyFont="1" applyBorder="1" applyAlignment="1">
      <alignment horizontal="center" vertical="center" wrapText="1"/>
    </xf>
    <xf numFmtId="0" fontId="1" fillId="2" borderId="1" xfId="0" applyFont="1" applyFill="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14" fontId="1" fillId="0" borderId="20" xfId="0" applyNumberFormat="1" applyFont="1" applyBorder="1" applyAlignment="1">
      <alignment horizontal="center" vertical="center"/>
    </xf>
    <xf numFmtId="0" fontId="3" fillId="0" borderId="1" xfId="0" applyFont="1" applyBorder="1" applyAlignment="1">
      <alignment horizontal="center" vertical="center"/>
    </xf>
    <xf numFmtId="0" fontId="3" fillId="4" borderId="1" xfId="0" applyFont="1" applyFill="1" applyBorder="1" applyAlignment="1">
      <alignment horizontal="center" vertical="center"/>
    </xf>
    <xf numFmtId="0" fontId="1" fillId="2" borderId="20" xfId="0" applyFont="1" applyFill="1" applyBorder="1" applyAlignment="1">
      <alignment horizontal="center" vertical="center" wrapText="1"/>
    </xf>
    <xf numFmtId="0" fontId="1" fillId="2" borderId="21" xfId="0" applyFont="1" applyFill="1" applyBorder="1" applyAlignment="1">
      <alignment horizontal="center" vertical="center" wrapText="1"/>
    </xf>
    <xf numFmtId="0" fontId="1" fillId="2" borderId="22" xfId="0" applyFont="1" applyFill="1" applyBorder="1" applyAlignment="1">
      <alignment horizontal="center" vertical="center" wrapText="1"/>
    </xf>
    <xf numFmtId="0" fontId="1" fillId="2" borderId="23"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2" borderId="24" xfId="0" applyFont="1" applyFill="1" applyBorder="1" applyAlignment="1">
      <alignment horizontal="center" vertical="center" wrapText="1"/>
    </xf>
    <xf numFmtId="0" fontId="1" fillId="2" borderId="20" xfId="0" applyFont="1" applyFill="1" applyBorder="1" applyAlignment="1">
      <alignment horizontal="center"/>
    </xf>
    <xf numFmtId="0" fontId="1" fillId="2" borderId="21" xfId="0" applyFont="1" applyFill="1" applyBorder="1" applyAlignment="1">
      <alignment horizontal="center"/>
    </xf>
    <xf numFmtId="0" fontId="1" fillId="2" borderId="22" xfId="0" applyFont="1" applyFill="1" applyBorder="1" applyAlignment="1">
      <alignment horizontal="center"/>
    </xf>
    <xf numFmtId="0" fontId="2" fillId="2" borderId="39" xfId="0" applyFont="1" applyFill="1" applyBorder="1" applyAlignment="1">
      <alignment horizontal="center"/>
    </xf>
    <xf numFmtId="0" fontId="2" fillId="2" borderId="7" xfId="0" applyFont="1" applyFill="1" applyBorder="1" applyAlignment="1">
      <alignment horizontal="center"/>
    </xf>
    <xf numFmtId="0" fontId="2" fillId="2" borderId="24" xfId="0" applyFont="1" applyFill="1" applyBorder="1" applyAlignment="1">
      <alignment horizontal="center"/>
    </xf>
    <xf numFmtId="0" fontId="1" fillId="2" borderId="2" xfId="0" applyFont="1" applyFill="1" applyBorder="1" applyAlignment="1">
      <alignment horizontal="center"/>
    </xf>
    <xf numFmtId="0" fontId="1" fillId="2" borderId="3" xfId="0" applyFont="1" applyFill="1" applyBorder="1" applyAlignment="1">
      <alignment horizontal="center"/>
    </xf>
    <xf numFmtId="0" fontId="1" fillId="2" borderId="4" xfId="0" applyFont="1" applyFill="1" applyBorder="1" applyAlignment="1">
      <alignment horizontal="center"/>
    </xf>
    <xf numFmtId="9" fontId="3" fillId="4" borderId="1" xfId="0" applyNumberFormat="1" applyFont="1" applyFill="1" applyBorder="1" applyAlignment="1">
      <alignment horizontal="center" vertical="center"/>
    </xf>
    <xf numFmtId="0" fontId="3" fillId="3"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5" fillId="0" borderId="10" xfId="0" applyFont="1" applyBorder="1" applyAlignment="1">
      <alignment horizontal="center" vertical="center"/>
    </xf>
    <xf numFmtId="0" fontId="5" fillId="0" borderId="1" xfId="0" applyFont="1" applyBorder="1" applyAlignment="1">
      <alignment horizontal="center" vertical="center"/>
    </xf>
    <xf numFmtId="0" fontId="5" fillId="0" borderId="5" xfId="0" applyFont="1" applyBorder="1" applyAlignment="1">
      <alignment horizontal="center" vertical="center"/>
    </xf>
    <xf numFmtId="0" fontId="5" fillId="0" borderId="16" xfId="0" applyFont="1" applyBorder="1" applyAlignment="1">
      <alignment horizontal="center" vertical="center"/>
    </xf>
    <xf numFmtId="0" fontId="2" fillId="0" borderId="2" xfId="0" applyFont="1" applyBorder="1" applyAlignment="1">
      <alignment horizontal="justify" vertic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41" fontId="3" fillId="0" borderId="9" xfId="1" applyFont="1" applyBorder="1" applyAlignment="1">
      <alignment horizontal="center" vertical="center" wrapText="1"/>
    </xf>
    <xf numFmtId="0" fontId="3" fillId="0" borderId="13" xfId="0" applyFont="1" applyBorder="1" applyAlignment="1">
      <alignment horizontal="center" vertical="center"/>
    </xf>
    <xf numFmtId="0" fontId="4" fillId="0" borderId="27" xfId="0" applyFont="1" applyBorder="1" applyAlignment="1">
      <alignment horizontal="center" vertical="center" wrapText="1"/>
    </xf>
    <xf numFmtId="0" fontId="4" fillId="0" borderId="26"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21" xfId="0" applyFont="1" applyBorder="1" applyAlignment="1">
      <alignment horizontal="center" vertical="center" wrapText="1"/>
    </xf>
    <xf numFmtId="0" fontId="8" fillId="0" borderId="22" xfId="0" applyFont="1" applyBorder="1" applyAlignment="1">
      <alignment horizontal="center" vertical="center" wrapText="1"/>
    </xf>
    <xf numFmtId="14" fontId="2" fillId="0" borderId="54" xfId="0" applyNumberFormat="1" applyFont="1" applyBorder="1" applyAlignment="1">
      <alignment horizontal="center" vertical="center" wrapText="1"/>
    </xf>
    <xf numFmtId="0" fontId="1" fillId="0" borderId="12" xfId="0" applyFont="1" applyBorder="1" applyAlignment="1">
      <alignment horizontal="center" vertical="center" textRotation="90"/>
    </xf>
    <xf numFmtId="0" fontId="1" fillId="0" borderId="14" xfId="0" applyFont="1" applyBorder="1" applyAlignment="1">
      <alignment horizontal="center" vertical="center" textRotation="90"/>
    </xf>
    <xf numFmtId="0" fontId="1" fillId="0" borderId="17" xfId="0" applyFont="1" applyBorder="1" applyAlignment="1">
      <alignment horizontal="center" vertical="center" textRotation="90"/>
    </xf>
  </cellXfs>
  <cellStyles count="3">
    <cellStyle name="Millares [0]" xfId="1" builtinId="6"/>
    <cellStyle name="Moneda [0]" xfId="2" builtinId="7"/>
    <cellStyle name="Normal" xfId="0" builtinId="0"/>
  </cellStyles>
  <dxfs count="47">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00B050"/>
        </patternFill>
      </fill>
    </dxf>
    <dxf>
      <fill>
        <patternFill>
          <bgColor theme="9" tint="0.39994506668294322"/>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theme="9" tint="0.39994506668294322"/>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00B050"/>
        </patternFill>
      </fill>
    </dxf>
    <dxf>
      <fill>
        <patternFill>
          <bgColor theme="9" tint="0.39994506668294322"/>
        </patternFill>
      </fill>
    </dxf>
    <dxf>
      <fill>
        <patternFill>
          <bgColor rgb="FFFFFF00"/>
        </patternFill>
      </fill>
    </dxf>
    <dxf>
      <fill>
        <patternFill>
          <bgColor rgb="FFFF0000"/>
        </patternFill>
      </fill>
    </dxf>
    <dxf>
      <fill>
        <patternFill>
          <bgColor rgb="FFFFC000"/>
        </patternFill>
      </fill>
    </dxf>
    <dxf>
      <fill>
        <patternFill>
          <bgColor rgb="FF00B050"/>
        </patternFill>
      </fill>
    </dxf>
    <dxf>
      <fill>
        <patternFill>
          <bgColor rgb="FF00B050"/>
        </patternFill>
      </fill>
    </dxf>
    <dxf>
      <fill>
        <patternFill>
          <bgColor rgb="FF00B050"/>
        </patternFill>
      </fill>
    </dxf>
    <dxf>
      <fill>
        <patternFill>
          <bgColor theme="9" tint="0.39994506668294322"/>
        </patternFill>
      </fill>
    </dxf>
    <dxf>
      <fill>
        <patternFill>
          <bgColor rgb="FFFFC000"/>
        </patternFill>
      </fill>
    </dxf>
    <dxf>
      <fill>
        <patternFill>
          <bgColor rgb="FFFF0000"/>
        </patternFill>
      </fill>
    </dxf>
    <dxf>
      <fill>
        <patternFill>
          <bgColor rgb="FFFFFF00"/>
        </patternFill>
      </fill>
    </dxf>
    <dxf>
      <fill>
        <patternFill>
          <bgColor rgb="FF00B050"/>
        </patternFill>
      </fill>
    </dxf>
    <dxf>
      <fill>
        <patternFill>
          <bgColor rgb="FFFFC000"/>
        </patternFill>
      </fill>
    </dxf>
    <dxf>
      <fill>
        <patternFill>
          <bgColor rgb="FF00B050"/>
        </patternFill>
      </fill>
    </dxf>
    <dxf>
      <fill>
        <patternFill>
          <bgColor theme="9" tint="0.39994506668294322"/>
        </patternFill>
      </fill>
    </dxf>
    <dxf>
      <fill>
        <patternFill>
          <bgColor rgb="FFFFFF00"/>
        </patternFill>
      </fill>
    </dxf>
    <dxf>
      <fill>
        <patternFill>
          <bgColor rgb="FFFF0000"/>
        </patternFill>
      </fill>
    </dxf>
    <dxf>
      <fill>
        <patternFill>
          <bgColor rgb="FFFFC000"/>
        </patternFill>
      </fill>
    </dxf>
    <dxf>
      <fill>
        <patternFill>
          <bgColor rgb="FFFF0000"/>
        </patternFill>
      </fill>
    </dxf>
    <dxf>
      <fill>
        <patternFill>
          <bgColor rgb="FF92D050"/>
        </patternFill>
      </fill>
    </dxf>
    <dxf>
      <fill>
        <patternFill>
          <bgColor rgb="FFFFFF00"/>
        </patternFill>
      </fill>
    </dxf>
    <dxf>
      <font>
        <b/>
        <i val="0"/>
        <color auto="1"/>
      </font>
      <fill>
        <patternFill>
          <bgColor theme="9" tint="0.39994506668294322"/>
        </patternFill>
      </fill>
    </dxf>
    <dxf>
      <font>
        <b/>
        <i val="0"/>
        <color auto="1"/>
      </font>
      <fill>
        <patternFill>
          <bgColor rgb="FFFFFF00"/>
        </patternFill>
      </fill>
    </dxf>
    <dxf>
      <font>
        <b/>
        <i val="0"/>
        <color auto="1"/>
      </font>
      <fill>
        <patternFill>
          <bgColor theme="5"/>
        </patternFill>
      </fill>
    </dxf>
    <dxf>
      <font>
        <b/>
        <i val="0"/>
        <color auto="1"/>
      </font>
      <fill>
        <patternFill>
          <bgColor rgb="FFFF0000"/>
        </patternFill>
      </fill>
    </dxf>
    <dxf>
      <font>
        <b/>
        <i val="0"/>
        <color auto="1"/>
      </font>
      <fill>
        <patternFill>
          <bgColor rgb="FF00B050"/>
        </patternFill>
      </fill>
    </dxf>
    <dxf>
      <font>
        <b/>
        <i val="0"/>
        <color auto="1"/>
      </font>
      <fill>
        <patternFill>
          <bgColor rgb="FF00B050"/>
        </patternFill>
      </fill>
    </dxf>
    <dxf>
      <font>
        <b/>
        <i val="0"/>
        <color auto="1"/>
      </font>
      <fill>
        <patternFill>
          <bgColor rgb="FFFFFF00"/>
        </patternFill>
      </fill>
    </dxf>
    <dxf>
      <font>
        <b/>
        <i val="0"/>
        <color auto="1"/>
      </font>
      <fill>
        <patternFill>
          <bgColor theme="5"/>
        </patternFill>
      </fill>
    </dxf>
    <dxf>
      <font>
        <b/>
        <i val="0"/>
        <color auto="1"/>
      </font>
      <fill>
        <patternFill>
          <bgColor rgb="FFFF0000"/>
        </patternFill>
      </fill>
    </dxf>
    <dxf>
      <font>
        <b/>
        <i val="0"/>
        <color auto="1"/>
      </font>
      <fill>
        <patternFill>
          <bgColor theme="9" tint="0.39994506668294322"/>
        </patternFill>
      </fill>
    </dxf>
  </dxfs>
  <tableStyles count="0" defaultTableStyle="TableStyleMedium2" defaultPivotStyle="PivotStyleLight16"/>
  <colors>
    <mruColors>
      <color rgb="FFD4FEF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3.xml"/><Relationship Id="rId5" Type="http://schemas.openxmlformats.org/officeDocument/2006/relationships/styles" Target="styles.xml"/><Relationship Id="rId10" Type="http://schemas.openxmlformats.org/officeDocument/2006/relationships/customXml" Target="../customXml/item2.xml"/><Relationship Id="rId4" Type="http://schemas.openxmlformats.org/officeDocument/2006/relationships/theme" Target="theme/theme1.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537825</xdr:colOff>
      <xdr:row>0</xdr:row>
      <xdr:rowOff>101599</xdr:rowOff>
    </xdr:from>
    <xdr:to>
      <xdr:col>1</xdr:col>
      <xdr:colOff>1215159</xdr:colOff>
      <xdr:row>7</xdr:row>
      <xdr:rowOff>99975</xdr:rowOff>
    </xdr:to>
    <xdr:pic>
      <xdr:nvPicPr>
        <xdr:cNvPr id="2" name="Imagen 1">
          <a:extLst>
            <a:ext uri="{FF2B5EF4-FFF2-40B4-BE49-F238E27FC236}">
              <a16:creationId xmlns:a16="http://schemas.microsoft.com/office/drawing/2014/main" id="{1BF5B8BD-5FBC-469D-A094-A625C186B6A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7825" y="101599"/>
          <a:ext cx="1473970" cy="1453103"/>
        </a:xfrm>
        <a:prstGeom prst="rect">
          <a:avLst/>
        </a:prstGeom>
        <a:noFill/>
        <a:ln>
          <a:noFill/>
        </a:ln>
      </xdr:spPr>
    </xdr:pic>
    <xdr:clientData/>
  </xdr:twoCellAnchor>
</xdr:wsDr>
</file>

<file path=xl/persons/person.xml><?xml version="1.0" encoding="utf-8"?>
<personList xmlns="http://schemas.microsoft.com/office/spreadsheetml/2018/threadedcomments" xmlns:x="http://schemas.openxmlformats.org/spreadsheetml/2006/main">
  <person displayName="carolina Rincón" id="{03D9F299-7F4B-4062-9134-C1669A3BA7D2}" userId="93aa7ac85b4ccbce" providerId="Windows Live"/>
  <person displayName="Willington Granados Herrera" id="{722BDD40-5D93-4F00-81ED-7A0665C6791A}" userId="S::willington.granados@idipron.gov.co::31b240b4-d49a-4bf7-b038-72480c7a6c42"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G17" dT="2022-04-06T16:14:02.38" personId="{722BDD40-5D93-4F00-81ED-7A0665C6791A}" id="{EB4F6BE9-3318-48BC-A5DA-F771CA243F29}">
    <text>Se toma como base 
Reportes transmitidos (4*12) = 48
 certificaciones auales = 110</text>
  </threadedComment>
  <threadedComment ref="G22" dT="2022-04-06T18:50:20.45" personId="{722BDD40-5D93-4F00-81ED-7A0665C6791A}" id="{8DE082A4-6D03-466B-B973-479BDE665559}">
    <text>Se toma como base:
72 inventarios de la toma fisica + 33 inventarios aleatorios reportados 2023</text>
  </threadedComment>
  <threadedComment ref="G26" dT="2023-04-26T00:20:49.93" personId="{722BDD40-5D93-4F00-81ED-7A0665C6791A}" id="{4A50E768-EFB0-45AA-BC7D-011A5B0D1DF4}">
    <text>Se toma como valor 365 que son los días en el año en el que se debe asegurar los alimentos en las unidades de protección integral.</text>
  </threadedComment>
  <threadedComment ref="G31" dT="2022-04-18T18:11:41.87" personId="{03D9F299-7F4B-4062-9134-C1669A3BA7D2}" id="{E356E49E-99D1-416B-B911-8278CE831309}">
    <text>Numero de egresos 2021</text>
  </threadedComment>
  <threadedComment ref="G31" dT="2023-04-26T00:22:06.48" personId="{722BDD40-5D93-4F00-81ED-7A0665C6791A}" id="{B2EE9D0E-0A7E-41BE-80A1-6C5D5F9990B9}" parentId="{E356E49E-99D1-416B-B911-8278CE831309}">
    <text>Se toma como valor 365 que son los días en el año en el que se debe asegurar la inocuidad de los alimentos en el almacenamiento, transporte y entrega de alimentos a las unidades de protección integral</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dimension ref="A1:BM35"/>
  <sheetViews>
    <sheetView showGridLines="0" tabSelected="1" topLeftCell="AQ21" zoomScale="60" zoomScaleNormal="60" zoomScaleSheetLayoutView="90" workbookViewId="0">
      <selection activeCell="AS22" sqref="AS22:AS25"/>
    </sheetView>
  </sheetViews>
  <sheetFormatPr defaultColWidth="11.42578125" defaultRowHeight="15.75"/>
  <cols>
    <col min="2" max="2" width="27.140625" customWidth="1"/>
    <col min="3" max="3" width="26" customWidth="1"/>
    <col min="4" max="4" width="19.140625" customWidth="1"/>
    <col min="5" max="5" width="25.42578125" customWidth="1"/>
    <col min="6" max="6" width="13" customWidth="1"/>
    <col min="7" max="8" width="20.140625" customWidth="1"/>
    <col min="9" max="9" width="9.42578125" customWidth="1"/>
    <col min="10" max="10" width="25.42578125" customWidth="1"/>
    <col min="11" max="11" width="32.85546875" customWidth="1"/>
    <col min="12" max="12" width="20.140625" style="1" customWidth="1"/>
    <col min="13" max="13" width="9.42578125" style="1" customWidth="1"/>
    <col min="14" max="14" width="26.85546875" style="1" customWidth="1"/>
    <col min="15" max="15" width="11.28515625" style="1" customWidth="1"/>
    <col min="16" max="16" width="1.85546875" style="1" customWidth="1"/>
    <col min="17" max="17" width="5.140625" style="1" customWidth="1"/>
    <col min="18" max="18" width="60.28515625" style="1" customWidth="1"/>
    <col min="19" max="19" width="5.140625" style="1" customWidth="1"/>
    <col min="20" max="20" width="5.28515625" style="1" customWidth="1"/>
    <col min="21" max="21" width="4.7109375" style="1" customWidth="1"/>
    <col min="22" max="22" width="6" style="1" customWidth="1"/>
    <col min="23" max="23" width="21.85546875" style="1" customWidth="1"/>
    <col min="24" max="24" width="10.5703125" style="1" customWidth="1"/>
    <col min="25" max="25" width="16.7109375" style="1" customWidth="1"/>
    <col min="26" max="26" width="7.28515625" style="1" customWidth="1"/>
    <col min="27" max="27" width="5.7109375" style="1" customWidth="1"/>
    <col min="28" max="28" width="8.28515625" style="1" customWidth="1"/>
    <col min="29" max="29" width="2.140625" style="1" customWidth="1"/>
    <col min="30" max="30" width="7.42578125" style="1" customWidth="1"/>
    <col min="31" max="31" width="2.85546875" style="1" customWidth="1"/>
    <col min="32" max="32" width="3.28515625" style="1" customWidth="1"/>
    <col min="33" max="33" width="3.140625" style="4" customWidth="1"/>
    <col min="34" max="34" width="4.140625" style="4" customWidth="1"/>
    <col min="35" max="35" width="22" style="4" customWidth="1"/>
    <col min="36" max="36" width="21" style="1" customWidth="1"/>
    <col min="37" max="37" width="17.85546875" style="1" customWidth="1"/>
    <col min="38" max="38" width="5.5703125" customWidth="1"/>
    <col min="39" max="39" width="18.28515625" customWidth="1"/>
    <col min="40" max="40" width="88.140625" customWidth="1"/>
    <col min="41" max="43" width="45" customWidth="1"/>
    <col min="44" max="44" width="1" customWidth="1"/>
    <col min="45" max="45" width="86.85546875" customWidth="1"/>
    <col min="46" max="46" width="82.5703125" style="3" customWidth="1"/>
    <col min="64" max="64" width="23.85546875" customWidth="1"/>
    <col min="65" max="65" width="34.7109375" customWidth="1"/>
  </cols>
  <sheetData>
    <row r="1" spans="1:46" ht="15.75" customHeight="1">
      <c r="A1" s="235"/>
      <c r="B1" s="236"/>
      <c r="C1" s="298" t="s">
        <v>0</v>
      </c>
      <c r="D1" s="299"/>
      <c r="E1" s="299"/>
      <c r="F1" s="299"/>
      <c r="G1" s="299"/>
      <c r="H1" s="299"/>
      <c r="I1" s="299"/>
      <c r="J1" s="299"/>
      <c r="K1" s="299"/>
      <c r="L1" s="299"/>
      <c r="M1" s="299"/>
      <c r="N1" s="299"/>
      <c r="O1" s="299"/>
      <c r="P1" s="299"/>
      <c r="Q1" s="299"/>
      <c r="R1" s="299"/>
      <c r="S1" s="299"/>
      <c r="T1" s="299"/>
      <c r="U1" s="299"/>
      <c r="V1" s="299"/>
      <c r="W1" s="299"/>
      <c r="X1" s="299"/>
      <c r="Y1" s="299"/>
      <c r="Z1" s="299"/>
      <c r="AA1" s="299"/>
      <c r="AB1" s="299"/>
      <c r="AC1" s="299"/>
      <c r="AD1" s="299"/>
      <c r="AE1" s="299"/>
      <c r="AF1" s="299"/>
      <c r="AG1" s="299"/>
      <c r="AH1" s="299"/>
      <c r="AI1" s="299"/>
      <c r="AJ1" s="299"/>
      <c r="AK1" s="299"/>
      <c r="AL1" s="299"/>
      <c r="AM1" s="299"/>
      <c r="AN1" s="299"/>
      <c r="AO1" s="299"/>
      <c r="AP1" s="300"/>
      <c r="AQ1" s="235" t="s">
        <v>1</v>
      </c>
      <c r="AR1" s="236"/>
      <c r="AS1" s="239" t="s">
        <v>2</v>
      </c>
      <c r="AT1" s="240"/>
    </row>
    <row r="2" spans="1:46" ht="15.75" customHeight="1" thickBot="1">
      <c r="A2" s="296"/>
      <c r="B2" s="297"/>
      <c r="C2" s="256"/>
      <c r="D2" s="257"/>
      <c r="E2" s="257"/>
      <c r="F2" s="257"/>
      <c r="G2" s="257"/>
      <c r="H2" s="257"/>
      <c r="I2" s="257"/>
      <c r="J2" s="257"/>
      <c r="K2" s="257"/>
      <c r="L2" s="257"/>
      <c r="M2" s="257"/>
      <c r="N2" s="257"/>
      <c r="O2" s="257"/>
      <c r="P2" s="257"/>
      <c r="Q2" s="257"/>
      <c r="R2" s="257"/>
      <c r="S2" s="257"/>
      <c r="T2" s="257"/>
      <c r="U2" s="257"/>
      <c r="V2" s="257"/>
      <c r="W2" s="257"/>
      <c r="X2" s="257"/>
      <c r="Y2" s="257"/>
      <c r="Z2" s="257"/>
      <c r="AA2" s="257"/>
      <c r="AB2" s="257"/>
      <c r="AC2" s="257"/>
      <c r="AD2" s="257"/>
      <c r="AE2" s="257"/>
      <c r="AF2" s="257"/>
      <c r="AG2" s="257"/>
      <c r="AH2" s="257"/>
      <c r="AI2" s="257"/>
      <c r="AJ2" s="257"/>
      <c r="AK2" s="257"/>
      <c r="AL2" s="257"/>
      <c r="AM2" s="257"/>
      <c r="AN2" s="257"/>
      <c r="AO2" s="257"/>
      <c r="AP2" s="258"/>
      <c r="AQ2" s="237"/>
      <c r="AR2" s="238"/>
      <c r="AS2" s="241"/>
      <c r="AT2" s="242"/>
    </row>
    <row r="3" spans="1:46" ht="15.75" customHeight="1">
      <c r="A3" s="296"/>
      <c r="B3" s="297"/>
      <c r="C3" s="256"/>
      <c r="D3" s="257"/>
      <c r="E3" s="257"/>
      <c r="F3" s="257"/>
      <c r="G3" s="257"/>
      <c r="H3" s="257"/>
      <c r="I3" s="257"/>
      <c r="J3" s="257"/>
      <c r="K3" s="257"/>
      <c r="L3" s="257"/>
      <c r="M3" s="257"/>
      <c r="N3" s="257"/>
      <c r="O3" s="257"/>
      <c r="P3" s="257"/>
      <c r="Q3" s="257"/>
      <c r="R3" s="257"/>
      <c r="S3" s="257"/>
      <c r="T3" s="257"/>
      <c r="U3" s="257"/>
      <c r="V3" s="257"/>
      <c r="W3" s="257"/>
      <c r="X3" s="257"/>
      <c r="Y3" s="257"/>
      <c r="Z3" s="257"/>
      <c r="AA3" s="257"/>
      <c r="AB3" s="257"/>
      <c r="AC3" s="257"/>
      <c r="AD3" s="257"/>
      <c r="AE3" s="257"/>
      <c r="AF3" s="257"/>
      <c r="AG3" s="257"/>
      <c r="AH3" s="257"/>
      <c r="AI3" s="257"/>
      <c r="AJ3" s="257"/>
      <c r="AK3" s="257"/>
      <c r="AL3" s="257"/>
      <c r="AM3" s="257"/>
      <c r="AN3" s="257"/>
      <c r="AO3" s="257"/>
      <c r="AP3" s="258"/>
      <c r="AQ3" s="235" t="s">
        <v>3</v>
      </c>
      <c r="AR3" s="236"/>
      <c r="AS3" s="243" t="s">
        <v>4</v>
      </c>
      <c r="AT3" s="244"/>
    </row>
    <row r="4" spans="1:46" ht="16.5" customHeight="1" thickBot="1">
      <c r="A4" s="296"/>
      <c r="B4" s="297"/>
      <c r="C4" s="259"/>
      <c r="D4" s="260"/>
      <c r="E4" s="260"/>
      <c r="F4" s="260"/>
      <c r="G4" s="260"/>
      <c r="H4" s="260"/>
      <c r="I4" s="260"/>
      <c r="J4" s="260"/>
      <c r="K4" s="260"/>
      <c r="L4" s="260"/>
      <c r="M4" s="260"/>
      <c r="N4" s="260"/>
      <c r="O4" s="260"/>
      <c r="P4" s="260"/>
      <c r="Q4" s="260"/>
      <c r="R4" s="260"/>
      <c r="S4" s="260"/>
      <c r="T4" s="260"/>
      <c r="U4" s="260"/>
      <c r="V4" s="260"/>
      <c r="W4" s="260"/>
      <c r="X4" s="260"/>
      <c r="Y4" s="260"/>
      <c r="Z4" s="260"/>
      <c r="AA4" s="260"/>
      <c r="AB4" s="260"/>
      <c r="AC4" s="260"/>
      <c r="AD4" s="260"/>
      <c r="AE4" s="260"/>
      <c r="AF4" s="260"/>
      <c r="AG4" s="260"/>
      <c r="AH4" s="260"/>
      <c r="AI4" s="260"/>
      <c r="AJ4" s="260"/>
      <c r="AK4" s="260"/>
      <c r="AL4" s="260"/>
      <c r="AM4" s="260"/>
      <c r="AN4" s="260"/>
      <c r="AO4" s="260"/>
      <c r="AP4" s="261"/>
      <c r="AQ4" s="237"/>
      <c r="AR4" s="238"/>
      <c r="AS4" s="245"/>
      <c r="AT4" s="246"/>
    </row>
    <row r="5" spans="1:46" ht="20.45" customHeight="1">
      <c r="A5" s="296"/>
      <c r="B5" s="297"/>
      <c r="C5" s="256" t="s">
        <v>5</v>
      </c>
      <c r="D5" s="257"/>
      <c r="E5" s="257"/>
      <c r="F5" s="257"/>
      <c r="G5" s="257"/>
      <c r="H5" s="257"/>
      <c r="I5" s="257"/>
      <c r="J5" s="257"/>
      <c r="K5" s="257"/>
      <c r="L5" s="257"/>
      <c r="M5" s="257"/>
      <c r="N5" s="257"/>
      <c r="O5" s="257"/>
      <c r="P5" s="257"/>
      <c r="Q5" s="257"/>
      <c r="R5" s="257"/>
      <c r="S5" s="257"/>
      <c r="T5" s="257"/>
      <c r="U5" s="257"/>
      <c r="V5" s="257"/>
      <c r="W5" s="257"/>
      <c r="X5" s="257"/>
      <c r="Y5" s="257"/>
      <c r="Z5" s="257"/>
      <c r="AA5" s="257"/>
      <c r="AB5" s="257"/>
      <c r="AC5" s="257"/>
      <c r="AD5" s="257"/>
      <c r="AE5" s="257"/>
      <c r="AF5" s="257"/>
      <c r="AG5" s="257"/>
      <c r="AH5" s="257"/>
      <c r="AI5" s="257"/>
      <c r="AJ5" s="257"/>
      <c r="AK5" s="257"/>
      <c r="AL5" s="257"/>
      <c r="AM5" s="257"/>
      <c r="AN5" s="257"/>
      <c r="AO5" s="257"/>
      <c r="AP5" s="258"/>
      <c r="AQ5" s="235" t="s">
        <v>6</v>
      </c>
      <c r="AR5" s="236"/>
      <c r="AS5" s="235" t="s">
        <v>7</v>
      </c>
      <c r="AT5" s="236"/>
    </row>
    <row r="6" spans="1:46" ht="15" customHeight="1" thickBot="1">
      <c r="A6" s="296"/>
      <c r="B6" s="297"/>
      <c r="C6" s="256"/>
      <c r="D6" s="257"/>
      <c r="E6" s="257"/>
      <c r="F6" s="257"/>
      <c r="G6" s="257"/>
      <c r="H6" s="257"/>
      <c r="I6" s="257"/>
      <c r="J6" s="257"/>
      <c r="K6" s="257"/>
      <c r="L6" s="257"/>
      <c r="M6" s="257"/>
      <c r="N6" s="257"/>
      <c r="O6" s="257"/>
      <c r="P6" s="257"/>
      <c r="Q6" s="257"/>
      <c r="R6" s="257"/>
      <c r="S6" s="257"/>
      <c r="T6" s="257"/>
      <c r="U6" s="257"/>
      <c r="V6" s="257"/>
      <c r="W6" s="257"/>
      <c r="X6" s="257"/>
      <c r="Y6" s="257"/>
      <c r="Z6" s="257"/>
      <c r="AA6" s="257"/>
      <c r="AB6" s="257"/>
      <c r="AC6" s="257"/>
      <c r="AD6" s="257"/>
      <c r="AE6" s="257"/>
      <c r="AF6" s="257"/>
      <c r="AG6" s="257"/>
      <c r="AH6" s="257"/>
      <c r="AI6" s="257"/>
      <c r="AJ6" s="257"/>
      <c r="AK6" s="257"/>
      <c r="AL6" s="257"/>
      <c r="AM6" s="257"/>
      <c r="AN6" s="257"/>
      <c r="AO6" s="257"/>
      <c r="AP6" s="258"/>
      <c r="AQ6" s="237"/>
      <c r="AR6" s="238"/>
      <c r="AS6" s="237"/>
      <c r="AT6" s="238"/>
    </row>
    <row r="7" spans="1:46" ht="15.75" customHeight="1">
      <c r="A7" s="296"/>
      <c r="B7" s="297"/>
      <c r="C7" s="256"/>
      <c r="D7" s="257"/>
      <c r="E7" s="257"/>
      <c r="F7" s="257"/>
      <c r="G7" s="257"/>
      <c r="H7" s="257"/>
      <c r="I7" s="257"/>
      <c r="J7" s="257"/>
      <c r="K7" s="257"/>
      <c r="L7" s="257"/>
      <c r="M7" s="257"/>
      <c r="N7" s="257"/>
      <c r="O7" s="257"/>
      <c r="P7" s="257"/>
      <c r="Q7" s="257"/>
      <c r="R7" s="257"/>
      <c r="S7" s="257"/>
      <c r="T7" s="257"/>
      <c r="U7" s="257"/>
      <c r="V7" s="257"/>
      <c r="W7" s="257"/>
      <c r="X7" s="257"/>
      <c r="Y7" s="257"/>
      <c r="Z7" s="257"/>
      <c r="AA7" s="257"/>
      <c r="AB7" s="257"/>
      <c r="AC7" s="257"/>
      <c r="AD7" s="257"/>
      <c r="AE7" s="257"/>
      <c r="AF7" s="257"/>
      <c r="AG7" s="257"/>
      <c r="AH7" s="257"/>
      <c r="AI7" s="257"/>
      <c r="AJ7" s="257"/>
      <c r="AK7" s="257"/>
      <c r="AL7" s="257"/>
      <c r="AM7" s="257"/>
      <c r="AN7" s="257"/>
      <c r="AO7" s="257"/>
      <c r="AP7" s="258"/>
      <c r="AQ7" s="235" t="s">
        <v>8</v>
      </c>
      <c r="AR7" s="236"/>
      <c r="AS7" s="266">
        <v>44651</v>
      </c>
      <c r="AT7" s="240"/>
    </row>
    <row r="8" spans="1:46" ht="16.5" customHeight="1" thickBot="1">
      <c r="A8" s="237"/>
      <c r="B8" s="238"/>
      <c r="C8" s="259"/>
      <c r="D8" s="260"/>
      <c r="E8" s="260"/>
      <c r="F8" s="260"/>
      <c r="G8" s="260"/>
      <c r="H8" s="260"/>
      <c r="I8" s="260"/>
      <c r="J8" s="260"/>
      <c r="K8" s="260"/>
      <c r="L8" s="260"/>
      <c r="M8" s="260"/>
      <c r="N8" s="260"/>
      <c r="O8" s="260"/>
      <c r="P8" s="260"/>
      <c r="Q8" s="260"/>
      <c r="R8" s="260"/>
      <c r="S8" s="260"/>
      <c r="T8" s="260"/>
      <c r="U8" s="260"/>
      <c r="V8" s="260"/>
      <c r="W8" s="260"/>
      <c r="X8" s="260"/>
      <c r="Y8" s="260"/>
      <c r="Z8" s="260"/>
      <c r="AA8" s="260"/>
      <c r="AB8" s="260"/>
      <c r="AC8" s="260"/>
      <c r="AD8" s="260"/>
      <c r="AE8" s="260"/>
      <c r="AF8" s="260"/>
      <c r="AG8" s="260"/>
      <c r="AH8" s="260"/>
      <c r="AI8" s="260"/>
      <c r="AJ8" s="260"/>
      <c r="AK8" s="260"/>
      <c r="AL8" s="260"/>
      <c r="AM8" s="260"/>
      <c r="AN8" s="260"/>
      <c r="AO8" s="260"/>
      <c r="AP8" s="261"/>
      <c r="AQ8" s="237"/>
      <c r="AR8" s="238"/>
      <c r="AS8" s="241"/>
      <c r="AT8" s="242"/>
    </row>
    <row r="10" spans="1:46" ht="54" customHeight="1">
      <c r="A10" s="262" t="s">
        <v>9</v>
      </c>
      <c r="B10" s="262"/>
      <c r="C10" s="262"/>
      <c r="D10" s="263" t="s">
        <v>10</v>
      </c>
      <c r="E10" s="264"/>
      <c r="F10" s="264"/>
      <c r="G10" s="264"/>
      <c r="H10" s="264"/>
      <c r="I10" s="264"/>
      <c r="J10" s="264"/>
      <c r="K10" s="264"/>
      <c r="L10" s="264"/>
      <c r="M10" s="265"/>
      <c r="N10" s="29"/>
      <c r="AG10" s="1"/>
      <c r="AH10" s="1"/>
      <c r="AI10" s="1"/>
    </row>
    <row r="11" spans="1:46" s="3" customFormat="1" ht="59.25" customHeight="1">
      <c r="A11" s="262" t="s">
        <v>11</v>
      </c>
      <c r="B11" s="262"/>
      <c r="C11" s="262"/>
      <c r="D11" s="291" t="s">
        <v>12</v>
      </c>
      <c r="E11" s="292"/>
      <c r="F11" s="292"/>
      <c r="G11" s="292"/>
      <c r="H11" s="292"/>
      <c r="I11" s="292"/>
      <c r="J11" s="292"/>
      <c r="K11" s="292"/>
      <c r="L11" s="292"/>
      <c r="M11" s="293"/>
      <c r="N11" s="204"/>
      <c r="O11" s="205"/>
      <c r="P11" s="205"/>
      <c r="Q11" s="205"/>
      <c r="R11" s="205"/>
      <c r="S11" s="205"/>
      <c r="T11" s="205"/>
      <c r="U11" s="205"/>
      <c r="V11" s="205"/>
      <c r="W11" s="2"/>
      <c r="X11" s="2"/>
      <c r="Y11" s="2"/>
      <c r="Z11" s="2"/>
      <c r="AA11" s="2"/>
      <c r="AB11" s="2"/>
      <c r="AC11" s="2"/>
      <c r="AD11" s="2"/>
      <c r="AE11" s="2"/>
      <c r="AF11" s="2"/>
      <c r="AG11" s="2"/>
      <c r="AH11" s="2"/>
      <c r="AI11" s="2"/>
      <c r="AJ11" s="2"/>
      <c r="AK11" s="2"/>
    </row>
    <row r="12" spans="1:46" s="3" customFormat="1" ht="59.25" customHeight="1">
      <c r="A12" s="262" t="s">
        <v>13</v>
      </c>
      <c r="B12" s="262"/>
      <c r="C12" s="262"/>
      <c r="D12" s="291" t="s">
        <v>14</v>
      </c>
      <c r="E12" s="292"/>
      <c r="F12" s="292"/>
      <c r="G12" s="292"/>
      <c r="H12" s="292"/>
      <c r="I12" s="292"/>
      <c r="J12" s="292"/>
      <c r="K12" s="292"/>
      <c r="L12" s="292"/>
      <c r="M12" s="293"/>
      <c r="N12" s="30"/>
      <c r="O12" s="2"/>
      <c r="P12" s="2"/>
      <c r="Q12" s="2"/>
      <c r="R12" s="2"/>
      <c r="S12" s="2"/>
      <c r="T12" s="2"/>
      <c r="U12" s="2"/>
      <c r="V12" s="2"/>
      <c r="W12" s="2"/>
      <c r="X12" s="2"/>
      <c r="Y12" s="2"/>
      <c r="Z12" s="2"/>
      <c r="AA12" s="2"/>
      <c r="AB12" s="2"/>
      <c r="AC12" s="2"/>
      <c r="AD12" s="2"/>
      <c r="AE12" s="2"/>
      <c r="AF12" s="2"/>
      <c r="AG12" s="2"/>
      <c r="AH12" s="2"/>
      <c r="AI12" s="2"/>
      <c r="AJ12" s="2"/>
      <c r="AK12" s="2"/>
    </row>
    <row r="13" spans="1:46" s="3" customFormat="1" ht="24.75" customHeight="1" thickBot="1">
      <c r="A13" s="7"/>
      <c r="B13" s="7"/>
      <c r="C13" s="7"/>
      <c r="D13" s="7"/>
      <c r="E13" s="7"/>
      <c r="F13" s="7"/>
      <c r="G13" s="7"/>
      <c r="H13" s="7"/>
      <c r="I13" s="7"/>
      <c r="J13" s="7"/>
      <c r="K13" s="7"/>
      <c r="L13" s="7"/>
      <c r="M13" s="7"/>
      <c r="N13" s="7"/>
      <c r="O13" s="2"/>
      <c r="P13" s="2"/>
      <c r="Q13" s="2"/>
      <c r="R13" s="2"/>
      <c r="S13" s="2"/>
      <c r="T13" s="2"/>
      <c r="U13" s="2"/>
      <c r="V13" s="2"/>
      <c r="W13" s="2"/>
      <c r="X13" s="2"/>
      <c r="Y13" s="2"/>
      <c r="Z13" s="2"/>
      <c r="AA13" s="2"/>
      <c r="AB13" s="2"/>
      <c r="AC13" s="2"/>
      <c r="AD13" s="2"/>
      <c r="AE13" s="2"/>
      <c r="AF13" s="2"/>
      <c r="AG13" s="2"/>
      <c r="AH13" s="2"/>
      <c r="AI13" s="2"/>
      <c r="AJ13" s="2"/>
      <c r="AK13" s="2"/>
    </row>
    <row r="14" spans="1:46" s="3" customFormat="1">
      <c r="A14" s="269" t="s">
        <v>15</v>
      </c>
      <c r="B14" s="270"/>
      <c r="C14" s="270"/>
      <c r="D14" s="270"/>
      <c r="E14" s="270"/>
      <c r="F14" s="270"/>
      <c r="G14" s="270"/>
      <c r="H14" s="270"/>
      <c r="I14" s="270"/>
      <c r="J14" s="270"/>
      <c r="K14" s="270"/>
      <c r="L14" s="270"/>
      <c r="M14" s="270"/>
      <c r="N14" s="270"/>
      <c r="O14" s="271"/>
      <c r="P14" s="2"/>
      <c r="Q14" s="275" t="s">
        <v>16</v>
      </c>
      <c r="R14" s="276"/>
      <c r="S14" s="276"/>
      <c r="T14" s="276"/>
      <c r="U14" s="276"/>
      <c r="V14" s="276"/>
      <c r="W14" s="276"/>
      <c r="X14" s="276"/>
      <c r="Y14" s="276"/>
      <c r="Z14" s="276"/>
      <c r="AA14" s="276"/>
      <c r="AB14" s="276"/>
      <c r="AC14" s="276"/>
      <c r="AD14" s="276"/>
      <c r="AE14" s="276"/>
      <c r="AF14" s="276"/>
      <c r="AG14" s="277"/>
      <c r="AH14" s="2"/>
      <c r="AI14" s="206" t="s">
        <v>17</v>
      </c>
      <c r="AJ14" s="207"/>
      <c r="AK14" s="208"/>
      <c r="AM14" s="206" t="s">
        <v>18</v>
      </c>
      <c r="AN14" s="207"/>
      <c r="AO14" s="207"/>
      <c r="AP14" s="207"/>
      <c r="AQ14" s="208"/>
      <c r="AR14" s="40"/>
      <c r="AS14" s="206" t="s">
        <v>19</v>
      </c>
      <c r="AT14" s="208"/>
    </row>
    <row r="15" spans="1:46" ht="106.5" customHeight="1">
      <c r="A15" s="272"/>
      <c r="B15" s="273"/>
      <c r="C15" s="273"/>
      <c r="D15" s="273"/>
      <c r="E15" s="273"/>
      <c r="F15" s="273"/>
      <c r="G15" s="273"/>
      <c r="H15" s="273"/>
      <c r="I15" s="273"/>
      <c r="J15" s="273"/>
      <c r="K15" s="273"/>
      <c r="L15" s="273"/>
      <c r="M15" s="273"/>
      <c r="N15" s="273"/>
      <c r="O15" s="274"/>
      <c r="P15" s="2"/>
      <c r="Q15" s="31"/>
      <c r="R15" s="32"/>
      <c r="S15" s="32"/>
      <c r="T15" s="281" t="s">
        <v>20</v>
      </c>
      <c r="U15" s="282"/>
      <c r="V15" s="282"/>
      <c r="W15" s="282"/>
      <c r="X15" s="282"/>
      <c r="Y15" s="283"/>
      <c r="Z15" s="278"/>
      <c r="AA15" s="279"/>
      <c r="AB15" s="279"/>
      <c r="AC15" s="279"/>
      <c r="AD15" s="279"/>
      <c r="AE15" s="279"/>
      <c r="AF15" s="279"/>
      <c r="AG15" s="280"/>
      <c r="AH15" s="2"/>
      <c r="AI15" s="209"/>
      <c r="AJ15" s="210"/>
      <c r="AK15" s="211"/>
      <c r="AM15" s="247"/>
      <c r="AN15" s="248"/>
      <c r="AO15" s="248"/>
      <c r="AP15" s="248"/>
      <c r="AQ15" s="249"/>
      <c r="AR15" s="40"/>
      <c r="AS15" s="247"/>
      <c r="AT15" s="249"/>
    </row>
    <row r="16" spans="1:46" s="5" customFormat="1" ht="106.5" customHeight="1">
      <c r="A16" s="11" t="s">
        <v>21</v>
      </c>
      <c r="B16" s="12" t="s">
        <v>22</v>
      </c>
      <c r="C16" s="13" t="s">
        <v>23</v>
      </c>
      <c r="D16" s="13" t="s">
        <v>24</v>
      </c>
      <c r="E16" s="14" t="s">
        <v>25</v>
      </c>
      <c r="F16" s="24" t="s">
        <v>26</v>
      </c>
      <c r="G16" s="41" t="s">
        <v>27</v>
      </c>
      <c r="H16" s="14" t="s">
        <v>28</v>
      </c>
      <c r="I16" s="13" t="s">
        <v>29</v>
      </c>
      <c r="J16" s="13" t="s">
        <v>30</v>
      </c>
      <c r="K16" s="14" t="s">
        <v>31</v>
      </c>
      <c r="L16" s="14" t="s">
        <v>32</v>
      </c>
      <c r="M16" s="13" t="s">
        <v>29</v>
      </c>
      <c r="N16" s="13" t="s">
        <v>33</v>
      </c>
      <c r="O16" s="15" t="s">
        <v>34</v>
      </c>
      <c r="P16" s="2"/>
      <c r="Q16" s="16" t="s">
        <v>35</v>
      </c>
      <c r="R16" s="17" t="s">
        <v>36</v>
      </c>
      <c r="S16" s="34" t="s">
        <v>37</v>
      </c>
      <c r="T16" s="18" t="s">
        <v>38</v>
      </c>
      <c r="U16" s="18" t="s">
        <v>39</v>
      </c>
      <c r="V16" s="18" t="s">
        <v>40</v>
      </c>
      <c r="W16" s="18" t="s">
        <v>41</v>
      </c>
      <c r="X16" s="18" t="s">
        <v>42</v>
      </c>
      <c r="Y16" s="18" t="s">
        <v>43</v>
      </c>
      <c r="Z16" s="19" t="s">
        <v>44</v>
      </c>
      <c r="AA16" s="19" t="s">
        <v>45</v>
      </c>
      <c r="AB16" s="19" t="s">
        <v>29</v>
      </c>
      <c r="AC16" s="19" t="s">
        <v>46</v>
      </c>
      <c r="AD16" s="19" t="s">
        <v>29</v>
      </c>
      <c r="AE16" s="19" t="s">
        <v>33</v>
      </c>
      <c r="AF16" s="19" t="s">
        <v>47</v>
      </c>
      <c r="AG16" s="15" t="s">
        <v>48</v>
      </c>
      <c r="AH16" s="2"/>
      <c r="AI16" s="20" t="s">
        <v>49</v>
      </c>
      <c r="AJ16" s="17" t="s">
        <v>50</v>
      </c>
      <c r="AK16" s="39" t="s">
        <v>51</v>
      </c>
      <c r="AM16" s="134" t="s">
        <v>52</v>
      </c>
      <c r="AN16" s="134" t="s">
        <v>53</v>
      </c>
      <c r="AO16" s="134" t="s">
        <v>54</v>
      </c>
      <c r="AP16" s="134" t="s">
        <v>55</v>
      </c>
      <c r="AQ16" s="135" t="s">
        <v>56</v>
      </c>
      <c r="AR16" s="253"/>
      <c r="AS16" s="125" t="s">
        <v>57</v>
      </c>
      <c r="AT16" s="148" t="s">
        <v>58</v>
      </c>
    </row>
    <row r="17" spans="1:65" ht="297.75" customHeight="1">
      <c r="A17" s="180">
        <v>1</v>
      </c>
      <c r="B17" s="182" t="s">
        <v>59</v>
      </c>
      <c r="C17" s="184" t="s">
        <v>60</v>
      </c>
      <c r="D17" s="184" t="s">
        <v>61</v>
      </c>
      <c r="E17" s="184" t="s">
        <v>62</v>
      </c>
      <c r="F17" s="186"/>
      <c r="G17" s="287">
        <v>158</v>
      </c>
      <c r="H17" s="188" t="str">
        <f>IF(G17&lt;=0,"",IF(G17&lt;=2,"Muy Baja",IF(G17&lt;=24,"Baja",IF(G17&lt;=500,"Media",IF(G17&lt;=5000,"Alta","Muy Alta")))))</f>
        <v>Media</v>
      </c>
      <c r="I17" s="231">
        <f>IF(H17="","",IF(H17="Muy Baja",0.2,IF(H17="Baja",0.4,IF(H17="Media",0.6,IF(H17="Alta",0.8,IF(H17="Muy Alta",1,))))))</f>
        <v>0.6</v>
      </c>
      <c r="J17" s="234" t="s">
        <v>63</v>
      </c>
      <c r="K17" s="294" t="str">
        <f>+J17</f>
        <v>El riesgo afecta la imagen de la entidad internamente, de conocimiento general nivel interno, de junta directiva y/o de proveedores</v>
      </c>
      <c r="L17" s="188" t="str">
        <f>+VLOOKUP(K17,Datos!$O$4:$P$15,2,FALSE)</f>
        <v>Menor</v>
      </c>
      <c r="M17" s="231">
        <f>IF(L17="","",IF(L17="Leve",0.2,IF(L17="Menor",0.4,IF(L17="Moderado",0.6,IF(L17="Mayor",0.8,IF(L17="Catastrófico",1,))))))</f>
        <v>0.4</v>
      </c>
      <c r="N17" s="229" t="str">
        <f>+CONCATENATE(H17, " - ", L17)</f>
        <v>Media - Menor</v>
      </c>
      <c r="O17" s="233" t="str">
        <f>+VLOOKUP(N17,Datos!J4:K28,2,)</f>
        <v>MODERADO</v>
      </c>
      <c r="P17" s="36"/>
      <c r="Q17" s="21">
        <v>1</v>
      </c>
      <c r="R17" s="33" t="s">
        <v>64</v>
      </c>
      <c r="S17" s="73" t="str">
        <f t="shared" ref="S17:S25" si="0">IF(OR(T17="Preventivo",T17="Detectivo"),"Probabilidad",IF(T17="Correctivo","Impacto",""))</f>
        <v>Probabilidad</v>
      </c>
      <c r="T17" s="37" t="s">
        <v>65</v>
      </c>
      <c r="U17" s="37" t="s">
        <v>66</v>
      </c>
      <c r="V17" s="46" t="str">
        <f t="shared" ref="V17:V21" si="1">IF(AND(T17="Preventivo",U17="Automático"),"50%",IF(AND(T17="Preventivo",U17="Manual"),"40%",IF(AND(T17="Detectivo",U17="Automático"),"40%",IF(AND(T17="Detectivo",U17="Manual"),"30%",IF(AND(T17="Correctivo",U17="Automático"),"35%",IF(AND(T17="Correctivo",U17="Manual"),"25%",""))))))</f>
        <v>30%</v>
      </c>
      <c r="W17" s="10" t="s">
        <v>67</v>
      </c>
      <c r="X17" s="10" t="s">
        <v>68</v>
      </c>
      <c r="Y17" s="10" t="s">
        <v>69</v>
      </c>
      <c r="Z17" s="50">
        <f>IFERROR(IF(S17="Probabilidad",(I17-(+I17*V17)),IF(S17="Impacto",I17,"")),"")</f>
        <v>0.42</v>
      </c>
      <c r="AA17" s="51" t="str">
        <f t="shared" ref="AA17:AA34" si="2">IFERROR(IF(Z17="","",IF(Z17&lt;=0.2,"Muy Baja",IF(Z17&lt;=0.4,"Baja",IF(Z17&lt;=0.6,"Media",IF(Z17&lt;=0.8,"Alta","Muy Alta"))))),"")</f>
        <v>Media</v>
      </c>
      <c r="AB17" s="52">
        <f t="shared" ref="AB17:AB34" si="3">+Z17</f>
        <v>0.42</v>
      </c>
      <c r="AC17" s="53" t="str">
        <f t="shared" ref="AC17:AC34" si="4">IFERROR(IF(AD17="","",IF(AD17&lt;=0.2,"Leve",IF(AD17&lt;=0.4,"Menor",IF(AD17&lt;=0.6,"Moderado",IF(AD17&lt;=0.8,"Mayor","Catastrófico"))))),"")</f>
        <v>Menor</v>
      </c>
      <c r="AD17" s="50">
        <f>IFERROR(IF(S17="Impacto",(M17-(+M17*V17)),IF(S17="Probabilidad",M17,"")),"")</f>
        <v>0.4</v>
      </c>
      <c r="AE17" s="54" t="str">
        <f>+CONCATENATE(AA17, " - ", AC17)</f>
        <v>Media - Menor</v>
      </c>
      <c r="AF17" s="68" t="str">
        <f>+VLOOKUP(AE17,Datos!$J$4:$K$28,2,)</f>
        <v>MODERADO</v>
      </c>
      <c r="AG17" s="166" t="s">
        <v>70</v>
      </c>
      <c r="AH17" s="36"/>
      <c r="AI17" s="225" t="s">
        <v>71</v>
      </c>
      <c r="AJ17" s="222"/>
      <c r="AK17" s="215"/>
      <c r="AM17" s="130">
        <v>45534</v>
      </c>
      <c r="AN17" s="136" t="s">
        <v>72</v>
      </c>
      <c r="AO17" s="250" t="s">
        <v>71</v>
      </c>
      <c r="AP17" s="219" t="s">
        <v>73</v>
      </c>
      <c r="AQ17" s="147" t="s">
        <v>74</v>
      </c>
      <c r="AR17" s="254"/>
      <c r="AS17" s="149" t="s">
        <v>75</v>
      </c>
      <c r="AT17" s="149" t="s">
        <v>76</v>
      </c>
    </row>
    <row r="18" spans="1:65" ht="219.75" customHeight="1">
      <c r="A18" s="295"/>
      <c r="B18" s="267"/>
      <c r="C18" s="286"/>
      <c r="D18" s="286"/>
      <c r="E18" s="286"/>
      <c r="F18" s="285"/>
      <c r="G18" s="288"/>
      <c r="H18" s="268"/>
      <c r="I18" s="284"/>
      <c r="J18" s="152"/>
      <c r="K18" s="155"/>
      <c r="L18" s="268"/>
      <c r="M18" s="284"/>
      <c r="N18" s="161"/>
      <c r="O18" s="164"/>
      <c r="P18" s="2"/>
      <c r="Q18" s="8">
        <v>2</v>
      </c>
      <c r="R18" s="98" t="s">
        <v>77</v>
      </c>
      <c r="S18" s="74" t="str">
        <f t="shared" si="0"/>
        <v>Probabilidad</v>
      </c>
      <c r="T18" s="6" t="s">
        <v>65</v>
      </c>
      <c r="U18" s="6" t="s">
        <v>66</v>
      </c>
      <c r="V18" s="47" t="str">
        <f t="shared" si="1"/>
        <v>30%</v>
      </c>
      <c r="W18" s="10" t="s">
        <v>78</v>
      </c>
      <c r="X18" s="10" t="s">
        <v>79</v>
      </c>
      <c r="Y18" s="10" t="s">
        <v>80</v>
      </c>
      <c r="Z18" s="55">
        <f>IFERROR(IF(AND(S17="Probabilidad",S18="Probabilidad"),(AB17-(+AB17*V18)),IF(S18="Probabilidad",(I17-(+I17*V18)),IF(S18="Impacto",AB17,""))),"")</f>
        <v>0.29399999999999998</v>
      </c>
      <c r="AA18" s="56" t="str">
        <f t="shared" si="2"/>
        <v>Baja</v>
      </c>
      <c r="AB18" s="57">
        <f t="shared" si="3"/>
        <v>0.29399999999999998</v>
      </c>
      <c r="AC18" s="58" t="str">
        <f t="shared" si="4"/>
        <v>Menor</v>
      </c>
      <c r="AD18" s="55">
        <f>IFERROR(IF(AND(S17="Impacto",S17="Impacto"),(AD17-(+AD17*V18)),IF(S18="Impacto",(M17-(+M17*V18)),IF(S18="Probabilidad",AD17,""))),"")</f>
        <v>0.4</v>
      </c>
      <c r="AE18" s="59" t="str">
        <f t="shared" ref="AE18" si="5">+CONCATENATE(AA18, " - ", AC18)</f>
        <v>Baja - Menor</v>
      </c>
      <c r="AF18" s="69" t="str">
        <f>+VLOOKUP(AE18,Datos!$J$4:$K$28,2,)</f>
        <v>MODERADO</v>
      </c>
      <c r="AG18" s="303"/>
      <c r="AH18" s="2"/>
      <c r="AI18" s="226"/>
      <c r="AJ18" s="223"/>
      <c r="AK18" s="202"/>
      <c r="AM18" s="130">
        <v>45534</v>
      </c>
      <c r="AN18" s="136" t="s">
        <v>81</v>
      </c>
      <c r="AO18" s="250"/>
      <c r="AP18" s="220"/>
      <c r="AQ18" s="147" t="s">
        <v>74</v>
      </c>
      <c r="AR18" s="254"/>
      <c r="AS18" s="150" t="s">
        <v>82</v>
      </c>
      <c r="AT18" s="149" t="s">
        <v>83</v>
      </c>
    </row>
    <row r="19" spans="1:65" ht="195" customHeight="1">
      <c r="A19" s="181"/>
      <c r="B19" s="183"/>
      <c r="C19" s="185"/>
      <c r="D19" s="185"/>
      <c r="E19" s="185"/>
      <c r="F19" s="187"/>
      <c r="G19" s="289"/>
      <c r="H19" s="189"/>
      <c r="I19" s="232"/>
      <c r="J19" s="152"/>
      <c r="K19" s="155"/>
      <c r="L19" s="189"/>
      <c r="M19" s="232"/>
      <c r="N19" s="161"/>
      <c r="O19" s="164"/>
      <c r="P19" s="2"/>
      <c r="Q19" s="42">
        <v>3</v>
      </c>
      <c r="R19" s="98" t="s">
        <v>84</v>
      </c>
      <c r="S19" s="56" t="str">
        <f t="shared" si="0"/>
        <v>Probabilidad</v>
      </c>
      <c r="T19" s="44" t="s">
        <v>65</v>
      </c>
      <c r="U19" s="44" t="s">
        <v>66</v>
      </c>
      <c r="V19" s="47" t="str">
        <f t="shared" si="1"/>
        <v>30%</v>
      </c>
      <c r="W19" s="10" t="s">
        <v>85</v>
      </c>
      <c r="X19" s="45" t="s">
        <v>86</v>
      </c>
      <c r="Y19" s="10" t="s">
        <v>87</v>
      </c>
      <c r="Z19" s="55">
        <f>IFERROR(IF(AND(S18="Probabilidad",S19="Probabilidad"),(AB18-(+AB18*V19)),IF(S19="Probabilidad",(I17-(+I17*V19)),IF(S19="Impacto",AB18,""))),"")</f>
        <v>0.20579999999999998</v>
      </c>
      <c r="AA19" s="56" t="str">
        <f t="shared" si="2"/>
        <v>Baja</v>
      </c>
      <c r="AB19" s="57">
        <f t="shared" si="3"/>
        <v>0.20579999999999998</v>
      </c>
      <c r="AC19" s="58" t="str">
        <f t="shared" si="4"/>
        <v>Menor</v>
      </c>
      <c r="AD19" s="55">
        <f>IFERROR(IF(AND(S18="Impacto",S18="Impacto"),(AD18-(+AD18*V19)),IF(S19="Impacto",(M17-(+M17*V19)),IF(S19="Probabilidad",AD18,""))),"")</f>
        <v>0.4</v>
      </c>
      <c r="AE19" s="59" t="str">
        <f t="shared" ref="AE19" si="6">+CONCATENATE(AA19, " - ", AC19)</f>
        <v>Baja - Menor</v>
      </c>
      <c r="AF19" s="69" t="str">
        <f>+VLOOKUP(AE19,Datos!$J$4:$K$28,2,)</f>
        <v>MODERADO</v>
      </c>
      <c r="AG19" s="167"/>
      <c r="AH19" s="2"/>
      <c r="AI19" s="226"/>
      <c r="AJ19" s="223"/>
      <c r="AK19" s="202"/>
      <c r="AM19" s="130">
        <v>45534</v>
      </c>
      <c r="AN19" s="136" t="s">
        <v>88</v>
      </c>
      <c r="AO19" s="250"/>
      <c r="AP19" s="220"/>
      <c r="AQ19" s="147" t="s">
        <v>74</v>
      </c>
      <c r="AR19" s="254"/>
      <c r="AS19" s="150" t="s">
        <v>89</v>
      </c>
      <c r="AT19" s="149" t="s">
        <v>90</v>
      </c>
      <c r="BL19" s="108"/>
      <c r="BM19" s="108"/>
    </row>
    <row r="20" spans="1:65" ht="219.75" customHeight="1">
      <c r="A20" s="181"/>
      <c r="B20" s="183"/>
      <c r="C20" s="185"/>
      <c r="D20" s="185"/>
      <c r="E20" s="185"/>
      <c r="F20" s="187"/>
      <c r="G20" s="289"/>
      <c r="H20" s="189"/>
      <c r="I20" s="232"/>
      <c r="J20" s="152"/>
      <c r="K20" s="155"/>
      <c r="L20" s="189"/>
      <c r="M20" s="232"/>
      <c r="N20" s="161"/>
      <c r="O20" s="164"/>
      <c r="P20" s="2"/>
      <c r="Q20" s="42">
        <v>4</v>
      </c>
      <c r="R20" s="105" t="s">
        <v>91</v>
      </c>
      <c r="S20" s="56" t="str">
        <f t="shared" si="0"/>
        <v>Probabilidad</v>
      </c>
      <c r="T20" s="44" t="s">
        <v>65</v>
      </c>
      <c r="U20" s="44" t="s">
        <v>66</v>
      </c>
      <c r="V20" s="47" t="str">
        <f t="shared" si="1"/>
        <v>30%</v>
      </c>
      <c r="W20" s="10" t="s">
        <v>92</v>
      </c>
      <c r="X20" s="45" t="s">
        <v>93</v>
      </c>
      <c r="Y20" s="10" t="s">
        <v>94</v>
      </c>
      <c r="Z20" s="55">
        <f>IFERROR(IF(AND(S19="Probabilidad",S20="Probabilidad"),(AB19-(+AB19*V20)),IF(S20="Probabilidad",(I18-(+I18*V20)),IF(S20="Impacto",AB19,""))),"")</f>
        <v>0.14405999999999999</v>
      </c>
      <c r="AA20" s="56" t="str">
        <f t="shared" ref="AA20" si="7">IFERROR(IF(Z20="","",IF(Z20&lt;=0.2,"Muy Baja",IF(Z20&lt;=0.4,"Baja",IF(Z20&lt;=0.6,"Media",IF(Z20&lt;=0.8,"Alta","Muy Alta"))))),"")</f>
        <v>Muy Baja</v>
      </c>
      <c r="AB20" s="57">
        <f t="shared" ref="AB20" si="8">+Z20</f>
        <v>0.14405999999999999</v>
      </c>
      <c r="AC20" s="58" t="str">
        <f t="shared" ref="AC20" si="9">IFERROR(IF(AD20="","",IF(AD20&lt;=0.2,"Leve",IF(AD20&lt;=0.4,"Menor",IF(AD20&lt;=0.6,"Moderado",IF(AD20&lt;=0.8,"Mayor","Catastrófico"))))),"")</f>
        <v>Menor</v>
      </c>
      <c r="AD20" s="55">
        <f>IFERROR(IF(AND(S19="Impacto",S19="Impacto"),(AD19-(+AD19*V20)),IF(S20="Impacto",(M18-(+M18*V20)),IF(S20="Probabilidad",AD19,""))),"")</f>
        <v>0.4</v>
      </c>
      <c r="AE20" s="59" t="str">
        <f t="shared" ref="AE20" si="10">+CONCATENATE(AA20, " - ", AC20)</f>
        <v>Muy Baja - Menor</v>
      </c>
      <c r="AF20" s="69" t="str">
        <f>+VLOOKUP(AE20,Datos!$J$4:$K$28,2,)</f>
        <v>BAJO</v>
      </c>
      <c r="AG20" s="167"/>
      <c r="AH20" s="2"/>
      <c r="AI20" s="226"/>
      <c r="AJ20" s="223"/>
      <c r="AK20" s="202"/>
      <c r="AM20" s="130">
        <v>45534</v>
      </c>
      <c r="AN20" s="136" t="s">
        <v>95</v>
      </c>
      <c r="AO20" s="250"/>
      <c r="AP20" s="220"/>
      <c r="AQ20" s="147" t="s">
        <v>74</v>
      </c>
      <c r="AR20" s="255"/>
      <c r="AS20" s="150" t="s">
        <v>96</v>
      </c>
      <c r="AT20" s="149" t="s">
        <v>97</v>
      </c>
    </row>
    <row r="21" spans="1:65" ht="272.25" customHeight="1">
      <c r="A21" s="170"/>
      <c r="B21" s="179"/>
      <c r="C21" s="173"/>
      <c r="D21" s="173"/>
      <c r="E21" s="173"/>
      <c r="F21" s="176"/>
      <c r="G21" s="290"/>
      <c r="H21" s="159"/>
      <c r="I21" s="162"/>
      <c r="J21" s="153"/>
      <c r="K21" s="156"/>
      <c r="L21" s="159"/>
      <c r="M21" s="162"/>
      <c r="N21" s="163"/>
      <c r="O21" s="165"/>
      <c r="P21" s="38"/>
      <c r="Q21" s="9">
        <v>5</v>
      </c>
      <c r="R21" s="43" t="s">
        <v>98</v>
      </c>
      <c r="S21" s="85" t="str">
        <f t="shared" si="0"/>
        <v>Impacto</v>
      </c>
      <c r="T21" s="44" t="s">
        <v>99</v>
      </c>
      <c r="U21" s="44" t="s">
        <v>66</v>
      </c>
      <c r="V21" s="110" t="str">
        <f t="shared" si="1"/>
        <v>25%</v>
      </c>
      <c r="W21" s="45" t="s">
        <v>100</v>
      </c>
      <c r="X21" s="45" t="s">
        <v>101</v>
      </c>
      <c r="Y21" s="45" t="s">
        <v>102</v>
      </c>
      <c r="Z21" s="84">
        <f>IFERROR(IF(AND(S20="Probabilidad",S21="Probabilidad"),(AB20-(+AB20*V21)),IF(S21="Probabilidad",(I17-(+I17*V21)),IF(S21="Impacto",AB20,""))),"")</f>
        <v>0.14405999999999999</v>
      </c>
      <c r="AA21" s="85" t="str">
        <f t="shared" si="2"/>
        <v>Muy Baja</v>
      </c>
      <c r="AB21" s="84">
        <f t="shared" si="3"/>
        <v>0.14405999999999999</v>
      </c>
      <c r="AC21" s="87" t="str">
        <f t="shared" si="4"/>
        <v>Menor</v>
      </c>
      <c r="AD21" s="84">
        <f>IFERROR(IF(AND(S19="Impacto",S19="Impacto"),(AD19-(+AD19*V21)),IF(S21="Impacto",(M17-(+M17*V21)),IF(S21="Probabilidad",AD19,""))),"")</f>
        <v>0.30000000000000004</v>
      </c>
      <c r="AE21" s="88" t="str">
        <f t="shared" ref="AE21" si="11">+CONCATENATE(AA21, " - ", AC21)</f>
        <v>Muy Baja - Menor</v>
      </c>
      <c r="AF21" s="89" t="str">
        <f>+VLOOKUP(AE21,Datos!$J$4:$K$28,2,)</f>
        <v>BAJO</v>
      </c>
      <c r="AG21" s="304"/>
      <c r="AH21" s="38"/>
      <c r="AI21" s="227"/>
      <c r="AJ21" s="224"/>
      <c r="AK21" s="203"/>
      <c r="AM21" s="131">
        <v>45534</v>
      </c>
      <c r="AN21" s="137" t="s">
        <v>103</v>
      </c>
      <c r="AO21" s="251"/>
      <c r="AP21" s="252"/>
      <c r="AQ21" s="147" t="s">
        <v>74</v>
      </c>
      <c r="AR21" s="124"/>
      <c r="AS21" s="126" t="s">
        <v>104</v>
      </c>
      <c r="AT21" s="149" t="s">
        <v>105</v>
      </c>
    </row>
    <row r="22" spans="1:65" ht="211.5" customHeight="1">
      <c r="A22" s="168">
        <v>2</v>
      </c>
      <c r="B22" s="177" t="s">
        <v>59</v>
      </c>
      <c r="C22" s="171" t="s">
        <v>60</v>
      </c>
      <c r="D22" s="171" t="s">
        <v>106</v>
      </c>
      <c r="E22" s="171" t="s">
        <v>107</v>
      </c>
      <c r="F22" s="174"/>
      <c r="G22" s="177">
        <v>102</v>
      </c>
      <c r="H22" s="157" t="str">
        <f>IF(G22&lt;=0,"",IF(G22&lt;=2,"Muy Baja",IF(G22&lt;=24,"Baja",IF(G22&lt;=500,"Media",IF(G22&lt;=5000,"Alta","Muy Alta")))))</f>
        <v>Media</v>
      </c>
      <c r="I22" s="160">
        <f>IF(H22="","",IF(H22="Muy Baja",0.2,IF(H22="Baja",0.4,IF(H22="Media",0.6,IF(H22="Alta",0.8,IF(H22="Muy Alta",1,))))))</f>
        <v>0.6</v>
      </c>
      <c r="J22" s="152" t="s">
        <v>108</v>
      </c>
      <c r="K22" s="155" t="str">
        <f>+J22</f>
        <v>El riesgo afecta la imagen de algún área de la organización.</v>
      </c>
      <c r="L22" s="157" t="str">
        <f>+VLOOKUP(K22,Datos!$O$4:$P$15,2,FALSE)</f>
        <v>Leve</v>
      </c>
      <c r="M22" s="160">
        <f>IF(L22="","",IF(L22="Leve",0.2,IF(L22="Menor",0.4,IF(L22="Moderado",0.6,IF(L22="Mayor",0.8,IF(L22="Catastrófico",1,))))))</f>
        <v>0.2</v>
      </c>
      <c r="N22" s="161" t="str">
        <f>+CONCATENATE(H22, " - ", L22)</f>
        <v>Media - Leve</v>
      </c>
      <c r="O22" s="164" t="str">
        <f>+VLOOKUP(N22,Datos!J10:K34,2,)</f>
        <v>MODERADO</v>
      </c>
      <c r="P22" s="2"/>
      <c r="Q22" s="35">
        <v>1</v>
      </c>
      <c r="R22" s="151" t="s">
        <v>109</v>
      </c>
      <c r="S22" s="74" t="str">
        <f t="shared" si="0"/>
        <v>Probabilidad</v>
      </c>
      <c r="T22" s="6" t="s">
        <v>65</v>
      </c>
      <c r="U22" s="6" t="s">
        <v>66</v>
      </c>
      <c r="V22" s="47" t="str">
        <f t="shared" ref="V22:V25" si="12">IF(AND(T22="Preventivo",U22="Automático"),"50%",IF(AND(T22="Preventivo",U22="Manual"),"40%",IF(AND(T22="Detectivo",U22="Automático"),"40%",IF(AND(T22="Detectivo",U22="Manual"),"30%",IF(AND(T22="Correctivo",U22="Automático"),"35%",IF(AND(T22="Correctivo",U22="Manual"),"25%",""))))))</f>
        <v>30%</v>
      </c>
      <c r="W22" s="100" t="s">
        <v>110</v>
      </c>
      <c r="X22" s="122" t="s">
        <v>111</v>
      </c>
      <c r="Y22" s="100" t="s">
        <v>112</v>
      </c>
      <c r="Z22" s="55">
        <f>IFERROR(IF(S22="Probabilidad",(I22-(+I22*V22)),IF(S22="Impacto",I22,"")),"")</f>
        <v>0.42</v>
      </c>
      <c r="AA22" s="56" t="str">
        <f t="shared" si="2"/>
        <v>Media</v>
      </c>
      <c r="AB22" s="55">
        <f t="shared" si="3"/>
        <v>0.42</v>
      </c>
      <c r="AC22" s="58" t="str">
        <f t="shared" si="4"/>
        <v>Leve</v>
      </c>
      <c r="AD22" s="55">
        <f>IFERROR(IF(S22="Impacto",(M22-(+M22*V22)),IF(S22="Probabilidad",M22,"")),"")</f>
        <v>0.2</v>
      </c>
      <c r="AE22" s="59" t="str">
        <f>+CONCATENATE(AA22, " - ", AC22)</f>
        <v>Media - Leve</v>
      </c>
      <c r="AF22" s="69" t="str">
        <f>+VLOOKUP(AE22,Datos!$J$4:$K$28,2,)</f>
        <v>MODERADO</v>
      </c>
      <c r="AG22" s="302" t="s">
        <v>70</v>
      </c>
      <c r="AH22" s="2"/>
      <c r="AI22" s="226" t="s">
        <v>71</v>
      </c>
      <c r="AJ22" s="223"/>
      <c r="AK22" s="202"/>
      <c r="AM22" s="131">
        <v>45534</v>
      </c>
      <c r="AN22" s="138" t="s">
        <v>113</v>
      </c>
      <c r="AO22" s="218" t="s">
        <v>71</v>
      </c>
      <c r="AP22" s="219" t="s">
        <v>73</v>
      </c>
      <c r="AQ22" s="221" t="s">
        <v>74</v>
      </c>
      <c r="AR22" s="40"/>
      <c r="AS22" s="217" t="s">
        <v>114</v>
      </c>
      <c r="AT22" s="149" t="s">
        <v>76</v>
      </c>
    </row>
    <row r="23" spans="1:65" ht="409.5" customHeight="1">
      <c r="A23" s="295"/>
      <c r="B23" s="267"/>
      <c r="C23" s="286"/>
      <c r="D23" s="286"/>
      <c r="E23" s="286"/>
      <c r="F23" s="285"/>
      <c r="G23" s="267"/>
      <c r="H23" s="268"/>
      <c r="I23" s="284"/>
      <c r="J23" s="152"/>
      <c r="K23" s="155"/>
      <c r="L23" s="268"/>
      <c r="M23" s="284"/>
      <c r="N23" s="161"/>
      <c r="O23" s="164"/>
      <c r="P23" s="2"/>
      <c r="Q23" s="8">
        <v>2</v>
      </c>
      <c r="R23" s="121" t="s">
        <v>115</v>
      </c>
      <c r="S23" s="56" t="str">
        <f t="shared" si="0"/>
        <v>Probabilidad</v>
      </c>
      <c r="T23" s="6" t="s">
        <v>65</v>
      </c>
      <c r="U23" s="6" t="s">
        <v>66</v>
      </c>
      <c r="V23" s="47" t="str">
        <f t="shared" si="12"/>
        <v>30%</v>
      </c>
      <c r="W23" s="100" t="s">
        <v>110</v>
      </c>
      <c r="X23" s="10" t="s">
        <v>116</v>
      </c>
      <c r="Y23" s="100" t="s">
        <v>117</v>
      </c>
      <c r="Z23" s="55">
        <f>IFERROR(IF(AND(S22="Probabilidad",S23="Probabilidad"),(AB22-(+AB22*V23)),IF(S23="Probabilidad",(I22-(+I22*V23)),IF(S23="Impacto",AB22,""))),"")</f>
        <v>0.29399999999999998</v>
      </c>
      <c r="AA23" s="56" t="str">
        <f t="shared" si="2"/>
        <v>Baja</v>
      </c>
      <c r="AB23" s="55">
        <f t="shared" si="3"/>
        <v>0.29399999999999998</v>
      </c>
      <c r="AC23" s="58" t="str">
        <f t="shared" si="4"/>
        <v>Leve</v>
      </c>
      <c r="AD23" s="55">
        <f>IFERROR(IF(AND(S22="Impacto",S22="Impacto"),(AD22-(+AD22*V23)),IF(S23="Impacto",(M22-(+M22*V23)),IF(S23="Probabilidad",AD22,""))),"")</f>
        <v>0.2</v>
      </c>
      <c r="AE23" s="59" t="str">
        <f t="shared" ref="AE23:AE25" si="13">+CONCATENATE(AA23, " - ", AC23)</f>
        <v>Baja - Leve</v>
      </c>
      <c r="AF23" s="69" t="str">
        <f>+VLOOKUP(AE23,Datos!$J$4:$K$28,2,)</f>
        <v>BAJO</v>
      </c>
      <c r="AG23" s="303"/>
      <c r="AH23" s="2"/>
      <c r="AI23" s="226"/>
      <c r="AJ23" s="223"/>
      <c r="AK23" s="202"/>
      <c r="AM23" s="131">
        <v>45534</v>
      </c>
      <c r="AN23" s="139" t="s">
        <v>118</v>
      </c>
      <c r="AO23" s="218"/>
      <c r="AP23" s="220"/>
      <c r="AQ23" s="221"/>
      <c r="AR23" s="40"/>
      <c r="AS23" s="217"/>
      <c r="AT23" s="149" t="s">
        <v>83</v>
      </c>
    </row>
    <row r="24" spans="1:65" ht="237.75" customHeight="1">
      <c r="A24" s="295"/>
      <c r="B24" s="267"/>
      <c r="C24" s="286"/>
      <c r="D24" s="286"/>
      <c r="E24" s="286"/>
      <c r="F24" s="285"/>
      <c r="G24" s="267"/>
      <c r="H24" s="268"/>
      <c r="I24" s="284"/>
      <c r="J24" s="152"/>
      <c r="K24" s="155"/>
      <c r="L24" s="268"/>
      <c r="M24" s="284"/>
      <c r="N24" s="161"/>
      <c r="O24" s="164"/>
      <c r="P24" s="2"/>
      <c r="Q24" s="8">
        <v>3</v>
      </c>
      <c r="R24" s="121" t="s">
        <v>119</v>
      </c>
      <c r="S24" s="56" t="str">
        <f t="shared" si="0"/>
        <v>Probabilidad</v>
      </c>
      <c r="T24" s="6" t="s">
        <v>65</v>
      </c>
      <c r="U24" s="6" t="s">
        <v>66</v>
      </c>
      <c r="V24" s="47" t="str">
        <f t="shared" si="12"/>
        <v>30%</v>
      </c>
      <c r="W24" s="100" t="s">
        <v>120</v>
      </c>
      <c r="X24" s="10" t="s">
        <v>121</v>
      </c>
      <c r="Y24" s="100" t="s">
        <v>122</v>
      </c>
      <c r="Z24" s="55">
        <f>IFERROR(IF(AND(S23="Probabilidad",S24="Probabilidad"),(AB23-(+AB23*V24)),IF(S24="Probabilidad",(I22-(+I22*V24)),IF(S24="Impacto",AB23,""))),"")</f>
        <v>0.20579999999999998</v>
      </c>
      <c r="AA24" s="56" t="str">
        <f t="shared" si="2"/>
        <v>Baja</v>
      </c>
      <c r="AB24" s="55">
        <f t="shared" si="3"/>
        <v>0.20579999999999998</v>
      </c>
      <c r="AC24" s="58" t="str">
        <f t="shared" si="4"/>
        <v>Leve</v>
      </c>
      <c r="AD24" s="55">
        <f>IFERROR(IF(AND(S23="Impacto",S23="Impacto"),(AD23-(+AD23*V24)),IF(S24="Impacto",(M22-(+M22*V24)),IF(S24="Probabilidad",AD23,""))),"")</f>
        <v>0.2</v>
      </c>
      <c r="AE24" s="59" t="str">
        <f t="shared" si="13"/>
        <v>Baja - Leve</v>
      </c>
      <c r="AF24" s="69" t="str">
        <f>+VLOOKUP(AE24,Datos!$J$4:$K$28,2,)</f>
        <v>BAJO</v>
      </c>
      <c r="AG24" s="303"/>
      <c r="AH24" s="2"/>
      <c r="AI24" s="226"/>
      <c r="AJ24" s="223"/>
      <c r="AK24" s="202"/>
      <c r="AM24" s="131">
        <v>45534</v>
      </c>
      <c r="AN24" s="138" t="s">
        <v>123</v>
      </c>
      <c r="AO24" s="218"/>
      <c r="AP24" s="220"/>
      <c r="AQ24" s="221"/>
      <c r="AR24" s="40"/>
      <c r="AS24" s="217"/>
      <c r="AT24" s="149" t="s">
        <v>90</v>
      </c>
    </row>
    <row r="25" spans="1:65" ht="146.25" customHeight="1">
      <c r="A25" s="170"/>
      <c r="B25" s="179"/>
      <c r="C25" s="173"/>
      <c r="D25" s="173"/>
      <c r="E25" s="173"/>
      <c r="F25" s="176"/>
      <c r="G25" s="179"/>
      <c r="H25" s="159"/>
      <c r="I25" s="162"/>
      <c r="J25" s="153"/>
      <c r="K25" s="156"/>
      <c r="L25" s="159"/>
      <c r="M25" s="162"/>
      <c r="N25" s="163"/>
      <c r="O25" s="165"/>
      <c r="P25" s="2"/>
      <c r="Q25" s="9">
        <v>4</v>
      </c>
      <c r="R25" s="111" t="s">
        <v>124</v>
      </c>
      <c r="S25" s="112" t="str">
        <f t="shared" si="0"/>
        <v>Impacto</v>
      </c>
      <c r="T25" s="113" t="s">
        <v>99</v>
      </c>
      <c r="U25" s="113" t="s">
        <v>66</v>
      </c>
      <c r="V25" s="114" t="str">
        <f t="shared" si="12"/>
        <v>25%</v>
      </c>
      <c r="W25" s="115" t="s">
        <v>125</v>
      </c>
      <c r="X25" s="116" t="s">
        <v>126</v>
      </c>
      <c r="Y25" s="115" t="s">
        <v>127</v>
      </c>
      <c r="Z25" s="117">
        <f>IFERROR(IF(AND(S24="Probabilidad",S25="Probabilidad"),(AB24-(+AB24*V25)),IF(S25="Probabilidad",(I22-(+I22*V25)),IF(S25="Impacto",AB24,""))),"")</f>
        <v>0.20579999999999998</v>
      </c>
      <c r="AA25" s="112" t="str">
        <f t="shared" si="2"/>
        <v>Baja</v>
      </c>
      <c r="AB25" s="117">
        <f t="shared" si="3"/>
        <v>0.20579999999999998</v>
      </c>
      <c r="AC25" s="118" t="str">
        <f t="shared" si="4"/>
        <v>Leve</v>
      </c>
      <c r="AD25" s="117">
        <f>IFERROR(IF(AND(S24="Impacto",S24="Impacto"),(AD24-(+AD24*V25)),IF(S25="Impacto",(M22-(+M22*V25)),IF(S25="Probabilidad",AD24,""))),"")</f>
        <v>0.15000000000000002</v>
      </c>
      <c r="AE25" s="119" t="str">
        <f t="shared" si="13"/>
        <v>Baja - Leve</v>
      </c>
      <c r="AF25" s="120" t="str">
        <f>+VLOOKUP(AE25,Datos!$J$4:$K$28,2,)</f>
        <v>BAJO</v>
      </c>
      <c r="AG25" s="304"/>
      <c r="AH25" s="2"/>
      <c r="AI25" s="227"/>
      <c r="AJ25" s="224"/>
      <c r="AK25" s="301"/>
      <c r="AL25" s="129"/>
      <c r="AM25" s="130">
        <v>45534</v>
      </c>
      <c r="AN25" s="142" t="s">
        <v>128</v>
      </c>
      <c r="AO25" s="218"/>
      <c r="AP25" s="220"/>
      <c r="AQ25" s="221"/>
      <c r="AR25" s="40"/>
      <c r="AS25" s="217"/>
      <c r="AT25" s="149" t="s">
        <v>129</v>
      </c>
    </row>
    <row r="26" spans="1:65" ht="363" customHeight="1">
      <c r="A26" s="180">
        <v>3</v>
      </c>
      <c r="B26" s="182" t="s">
        <v>59</v>
      </c>
      <c r="C26" s="184" t="s">
        <v>130</v>
      </c>
      <c r="D26" s="184" t="s">
        <v>131</v>
      </c>
      <c r="E26" s="184" t="s">
        <v>132</v>
      </c>
      <c r="F26" s="186"/>
      <c r="G26" s="182">
        <v>52</v>
      </c>
      <c r="H26" s="188" t="str">
        <f>IF(G26&lt;=0,"",IF(G26&lt;=2,"Muy Baja",IF(G26&lt;=24,"Baja",IF(G26&lt;=500,"Media",IF(G26&lt;=5000,"Alta","Muy Alta")))))</f>
        <v>Media</v>
      </c>
      <c r="I26" s="231">
        <f>IF(H26="","",IF(H26="Muy Baja",0.2,IF(H26="Baja",0.4,IF(H26="Media",0.6,IF(H26="Alta",0.8,IF(H26="Muy Alta",1,))))))</f>
        <v>0.6</v>
      </c>
      <c r="J26" s="234" t="s">
        <v>63</v>
      </c>
      <c r="K26" s="230" t="str">
        <f>+J26</f>
        <v>El riesgo afecta la imagen de la entidad internamente, de conocimiento general nivel interno, de junta directiva y/o de proveedores</v>
      </c>
      <c r="L26" s="188" t="str">
        <f>+VLOOKUP(K26,Datos!O4:P15,2,FALSE)</f>
        <v>Menor</v>
      </c>
      <c r="M26" s="231">
        <f>IF(L26="","",IF(L26="Leve",0.2,IF(L26="Menor",0.4,IF(L26="Moderado",0.6,IF(L26="Mayor",0.8,IF(L26="Catastrófico",1,))))))</f>
        <v>0.4</v>
      </c>
      <c r="N26" s="229" t="str">
        <f>+CONCATENATE(H26, " - ", L26)</f>
        <v>Media - Menor</v>
      </c>
      <c r="O26" s="233" t="str">
        <f>+VLOOKUP(N26,Datos!J10:K34,2,)</f>
        <v>MODERADO</v>
      </c>
      <c r="P26" s="36"/>
      <c r="Q26" s="21">
        <v>1</v>
      </c>
      <c r="R26" s="43" t="s">
        <v>133</v>
      </c>
      <c r="S26" s="56" t="str">
        <f>IF(OR(T26="Preventivo",T26="Detectivo"),"Probabilidad",IF(T26="Correctivo","Impacto",""))</f>
        <v>Probabilidad</v>
      </c>
      <c r="T26" s="44" t="s">
        <v>134</v>
      </c>
      <c r="U26" s="44" t="s">
        <v>66</v>
      </c>
      <c r="V26" s="47" t="str">
        <f>IF(AND(T26="Preventivo",U26="Automático"),"50%",IF(AND(T26="Preventivo",U26="Manual"),"40%",IF(AND(T26="Detectivo",U26="Automático"),"40%",IF(AND(T26="Detectivo",U26="Manual"),"30%",IF(AND(T26="Correctivo",U26="Automático"),"35%",IF(AND(T26="Correctivo",U26="Manual"),"25%",""))))))</f>
        <v>40%</v>
      </c>
      <c r="W26" s="76" t="s">
        <v>135</v>
      </c>
      <c r="X26" s="77" t="s">
        <v>136</v>
      </c>
      <c r="Y26" s="78" t="s">
        <v>137</v>
      </c>
      <c r="Z26" s="79">
        <f>IFERROR(IF(S26="Probabilidad",(I26-(+I26*V26)),IF(S26="Impacto",I26,"")),"")</f>
        <v>0.36</v>
      </c>
      <c r="AA26" s="80" t="str">
        <f t="shared" si="2"/>
        <v>Baja</v>
      </c>
      <c r="AB26" s="79">
        <f t="shared" si="3"/>
        <v>0.36</v>
      </c>
      <c r="AC26" s="81" t="str">
        <f t="shared" si="4"/>
        <v>Menor</v>
      </c>
      <c r="AD26" s="79">
        <f>IFERROR(IF(S26="Impacto",(M26-(+M26*V26)),IF(S26="Probabilidad",M26,"")),"")</f>
        <v>0.4</v>
      </c>
      <c r="AE26" s="123" t="str">
        <f>+CONCATENATE(AA26, " - ", AC26)</f>
        <v>Baja - Menor</v>
      </c>
      <c r="AF26" s="82" t="str">
        <f>+VLOOKUP(AE26,Datos!J4:K28,2,FALSE)</f>
        <v>MODERADO</v>
      </c>
      <c r="AG26" s="166" t="s">
        <v>70</v>
      </c>
      <c r="AH26" s="36"/>
      <c r="AI26" s="228" t="s">
        <v>71</v>
      </c>
      <c r="AJ26" s="106"/>
      <c r="AK26" s="215"/>
      <c r="AM26" s="132">
        <v>45534</v>
      </c>
      <c r="AN26" s="140" t="s">
        <v>138</v>
      </c>
      <c r="AO26" s="190" t="s">
        <v>71</v>
      </c>
      <c r="AP26" s="212" t="s">
        <v>73</v>
      </c>
      <c r="AQ26" s="147" t="s">
        <v>74</v>
      </c>
      <c r="AR26" s="127"/>
      <c r="AS26" s="191" t="s">
        <v>139</v>
      </c>
      <c r="AT26" s="149" t="s">
        <v>76</v>
      </c>
    </row>
    <row r="27" spans="1:65" ht="221.25" customHeight="1">
      <c r="A27" s="181"/>
      <c r="B27" s="183"/>
      <c r="C27" s="185"/>
      <c r="D27" s="185"/>
      <c r="E27" s="185"/>
      <c r="F27" s="187"/>
      <c r="G27" s="183"/>
      <c r="H27" s="189"/>
      <c r="I27" s="232"/>
      <c r="J27" s="152"/>
      <c r="K27" s="155"/>
      <c r="L27" s="189"/>
      <c r="M27" s="232"/>
      <c r="N27" s="161"/>
      <c r="O27" s="164"/>
      <c r="P27" s="2"/>
      <c r="Q27" s="42">
        <v>2</v>
      </c>
      <c r="R27" s="101" t="s">
        <v>140</v>
      </c>
      <c r="S27" s="56" t="str">
        <f t="shared" ref="S27:S30" si="14">IF(OR(T27="Preventivo",T27="Detectivo"),"Probabilidad",IF(T27="Correctivo","Impacto",""))</f>
        <v>Probabilidad</v>
      </c>
      <c r="T27" s="44" t="s">
        <v>65</v>
      </c>
      <c r="U27" s="44" t="s">
        <v>66</v>
      </c>
      <c r="V27" s="46" t="str">
        <f t="shared" ref="V27:V28" si="15">IF(AND(T27="Preventivo",U27="Automático"),"50%",IF(AND(T27="Preventivo",U27="Manual"),"40%",IF(AND(T27="Detectivo",U27="Automático"),"40%",IF(AND(T27="Detectivo",U27="Manual"),"30%",IF(AND(T27="Correctivo",U27="Automático"),"35%",IF(AND(T27="Correctivo",U27="Manual"),"25%",""))))))</f>
        <v>30%</v>
      </c>
      <c r="W27" s="83" t="s">
        <v>85</v>
      </c>
      <c r="X27" s="45" t="s">
        <v>141</v>
      </c>
      <c r="Y27" s="45" t="s">
        <v>142</v>
      </c>
      <c r="Z27" s="55">
        <f>IFERROR(IF(AND(S26="Probabilidad",S27="Probabilidad"),(AB26-(+AB26*V27)),IF(S27="Probabilidad",(I26-(+I26*V27)),IF(S27="Impacto",AB26,""))),"")</f>
        <v>0.252</v>
      </c>
      <c r="AA27" s="56" t="str">
        <f t="shared" si="2"/>
        <v>Baja</v>
      </c>
      <c r="AB27" s="57">
        <f t="shared" si="3"/>
        <v>0.252</v>
      </c>
      <c r="AC27" s="58" t="str">
        <f t="shared" si="4"/>
        <v>Menor</v>
      </c>
      <c r="AD27" s="55">
        <f>IFERROR(IF(AND(S26="Impacto",S26="Impacto"),(AD26-(+AD26*V27)),IF(S27="Impacto",(M26-(+M26*V27)),IF(S27="Probabilidad",AD26,""))),"")</f>
        <v>0.4</v>
      </c>
      <c r="AE27" s="59" t="str">
        <f t="shared" ref="AE27:AE30" si="16">+CONCATENATE(AA27, " - ", AC27)</f>
        <v>Baja - Menor</v>
      </c>
      <c r="AF27" s="69" t="str">
        <f>+VLOOKUP(AE27,Datos!$J$4:$K$28,2,)</f>
        <v>MODERADO</v>
      </c>
      <c r="AG27" s="167"/>
      <c r="AH27" s="2"/>
      <c r="AI27" s="194"/>
      <c r="AJ27" s="107"/>
      <c r="AK27" s="216"/>
      <c r="AM27" s="133">
        <v>45534</v>
      </c>
      <c r="AN27" s="141" t="s">
        <v>143</v>
      </c>
      <c r="AO27" s="190"/>
      <c r="AP27" s="212"/>
      <c r="AQ27" s="147" t="s">
        <v>74</v>
      </c>
      <c r="AR27" s="40"/>
      <c r="AS27" s="192"/>
      <c r="AT27" s="149" t="s">
        <v>83</v>
      </c>
    </row>
    <row r="28" spans="1:65" ht="171.75" customHeight="1">
      <c r="A28" s="181"/>
      <c r="B28" s="183"/>
      <c r="C28" s="185"/>
      <c r="D28" s="185"/>
      <c r="E28" s="185"/>
      <c r="F28" s="187"/>
      <c r="G28" s="183"/>
      <c r="H28" s="189"/>
      <c r="I28" s="232"/>
      <c r="J28" s="152"/>
      <c r="K28" s="155"/>
      <c r="L28" s="189"/>
      <c r="M28" s="232"/>
      <c r="N28" s="161"/>
      <c r="O28" s="164"/>
      <c r="P28" s="2"/>
      <c r="Q28" s="42">
        <v>3</v>
      </c>
      <c r="R28" s="103" t="s">
        <v>144</v>
      </c>
      <c r="S28" s="56" t="str">
        <f t="shared" si="14"/>
        <v>Probabilidad</v>
      </c>
      <c r="T28" s="44" t="s">
        <v>134</v>
      </c>
      <c r="U28" s="44" t="s">
        <v>66</v>
      </c>
      <c r="V28" s="47" t="str">
        <f t="shared" si="15"/>
        <v>40%</v>
      </c>
      <c r="W28" s="45" t="s">
        <v>145</v>
      </c>
      <c r="X28" s="45" t="s">
        <v>146</v>
      </c>
      <c r="Y28" s="45" t="s">
        <v>145</v>
      </c>
      <c r="Z28" s="84">
        <f>IFERROR(IF(AND(S27="Probabilidad",S28="Probabilidad"),(AB27-(+AB27*V28)),IF(S28="Probabilidad",(I26-(+I26*V28)),IF(S28="Impacto",AB27,""))),"")</f>
        <v>0.1512</v>
      </c>
      <c r="AA28" s="85" t="str">
        <f t="shared" si="2"/>
        <v>Muy Baja</v>
      </c>
      <c r="AB28" s="86">
        <f t="shared" si="3"/>
        <v>0.1512</v>
      </c>
      <c r="AC28" s="87" t="str">
        <f t="shared" si="4"/>
        <v>Menor</v>
      </c>
      <c r="AD28" s="84">
        <f>IFERROR(IF(AND(S27="Impacto",S27="Impacto"),(AD27-(+AD27*V28)),IF(S28="Impacto",(M26-(+M26*V28)),IF(S28="Probabilidad",AD27,""))),"")</f>
        <v>0.4</v>
      </c>
      <c r="AE28" s="88" t="str">
        <f t="shared" si="16"/>
        <v>Muy Baja - Menor</v>
      </c>
      <c r="AF28" s="89" t="str">
        <f>+VLOOKUP(AE28,Datos!$J$4:$K$28,2,)</f>
        <v>BAJO</v>
      </c>
      <c r="AG28" s="167"/>
      <c r="AH28" s="2"/>
      <c r="AI28" s="194"/>
      <c r="AJ28" s="95"/>
      <c r="AK28" s="75"/>
      <c r="AM28" s="133">
        <v>45534</v>
      </c>
      <c r="AN28" s="141" t="s">
        <v>147</v>
      </c>
      <c r="AO28" s="190"/>
      <c r="AP28" s="212"/>
      <c r="AQ28" s="147" t="s">
        <v>74</v>
      </c>
      <c r="AR28" s="40"/>
      <c r="AS28" s="192"/>
      <c r="AT28" s="149" t="s">
        <v>90</v>
      </c>
    </row>
    <row r="29" spans="1:65" ht="240" customHeight="1">
      <c r="A29" s="181"/>
      <c r="B29" s="183"/>
      <c r="C29" s="185"/>
      <c r="D29" s="185"/>
      <c r="E29" s="185"/>
      <c r="F29" s="187"/>
      <c r="G29" s="183"/>
      <c r="H29" s="189"/>
      <c r="I29" s="232"/>
      <c r="J29" s="152"/>
      <c r="K29" s="155"/>
      <c r="L29" s="189"/>
      <c r="M29" s="232"/>
      <c r="N29" s="161"/>
      <c r="O29" s="164"/>
      <c r="P29" s="2"/>
      <c r="Q29" s="42">
        <v>4</v>
      </c>
      <c r="R29" s="102" t="s">
        <v>148</v>
      </c>
      <c r="S29" s="61" t="str">
        <f t="shared" si="14"/>
        <v>Impacto</v>
      </c>
      <c r="T29" s="6" t="s">
        <v>99</v>
      </c>
      <c r="U29" s="6" t="s">
        <v>66</v>
      </c>
      <c r="V29" s="47" t="s">
        <v>149</v>
      </c>
      <c r="W29" s="83" t="s">
        <v>150</v>
      </c>
      <c r="X29" s="45" t="s">
        <v>151</v>
      </c>
      <c r="Y29" s="45" t="s">
        <v>152</v>
      </c>
      <c r="Z29" s="84">
        <f>IFERROR(IF(AND(S28="Probabilidad",S29="Probabilidad"),(AB28-(+AB28*V29)),IF(S29="Probabilidad",(I26-(+I26*V29)),IF(S29="Impacto",AB28,""))),"")</f>
        <v>0.1512</v>
      </c>
      <c r="AA29" s="85" t="str">
        <f t="shared" si="2"/>
        <v>Muy Baja</v>
      </c>
      <c r="AB29" s="86">
        <f t="shared" si="3"/>
        <v>0.1512</v>
      </c>
      <c r="AC29" s="87" t="str">
        <f t="shared" si="4"/>
        <v>Menor</v>
      </c>
      <c r="AD29" s="84">
        <f>IFERROR(IF(AND(S28="Impacto",S28="Impacto"),(AD28-(+AD28*V29)),IF(S29="Impacto",(M26-(+M26*V29)),IF(S29="Probabilidad",AD28,""))),"")</f>
        <v>0.28000000000000003</v>
      </c>
      <c r="AE29" s="88" t="str">
        <f t="shared" si="16"/>
        <v>Muy Baja - Menor</v>
      </c>
      <c r="AF29" s="89" t="str">
        <f>+VLOOKUP(AE29,Datos!$J$4:$K$28,2,)</f>
        <v>BAJO</v>
      </c>
      <c r="AG29" s="167"/>
      <c r="AH29" s="2"/>
      <c r="AI29" s="194"/>
      <c r="AJ29" s="96"/>
      <c r="AK29" s="75"/>
      <c r="AM29" s="133">
        <v>45534</v>
      </c>
      <c r="AN29" s="141" t="s">
        <v>153</v>
      </c>
      <c r="AO29" s="190"/>
      <c r="AP29" s="212"/>
      <c r="AQ29" s="147" t="s">
        <v>74</v>
      </c>
      <c r="AR29" s="40"/>
      <c r="AS29" s="192"/>
      <c r="AT29" s="149" t="s">
        <v>97</v>
      </c>
    </row>
    <row r="30" spans="1:65" ht="119.25" customHeight="1">
      <c r="A30" s="170"/>
      <c r="B30" s="179"/>
      <c r="C30" s="173"/>
      <c r="D30" s="173"/>
      <c r="E30" s="173"/>
      <c r="F30" s="176"/>
      <c r="G30" s="179"/>
      <c r="H30" s="159"/>
      <c r="I30" s="162"/>
      <c r="J30" s="153"/>
      <c r="K30" s="156"/>
      <c r="L30" s="159"/>
      <c r="M30" s="162"/>
      <c r="N30" s="163"/>
      <c r="O30" s="165"/>
      <c r="P30" s="38"/>
      <c r="Q30" s="9">
        <v>5</v>
      </c>
      <c r="R30" s="72" t="s">
        <v>154</v>
      </c>
      <c r="S30" s="61" t="str">
        <f t="shared" si="14"/>
        <v>Impacto</v>
      </c>
      <c r="T30" s="22" t="s">
        <v>99</v>
      </c>
      <c r="U30" s="22" t="s">
        <v>66</v>
      </c>
      <c r="V30" s="48" t="str">
        <f t="shared" ref="V30" si="17">IF(AND(T30="Preventivo",U30="Automático"),"50%",IF(AND(T30="Preventivo",U30="Manual"),"40%",IF(AND(T30="Detectivo",U30="Automático"),"40%",IF(AND(T30="Detectivo",U30="Manual"),"30%",IF(AND(T30="Correctivo",U30="Automático"),"35%",IF(AND(T30="Correctivo",U30="Manual"),"25%",""))))))</f>
        <v>25%</v>
      </c>
      <c r="W30" s="23" t="s">
        <v>150</v>
      </c>
      <c r="X30" s="23" t="s">
        <v>155</v>
      </c>
      <c r="Y30" s="23" t="s">
        <v>156</v>
      </c>
      <c r="Z30" s="60">
        <f>IFERROR(IF(AND(S29="Probabilidad",S30="Probabilidad"),(AB29-(+AB29*V30)),IF(S30="Probabilidad",(I26-(+I26*V30)),IF(S30="Impacto",AB29,""))),"")</f>
        <v>0.1512</v>
      </c>
      <c r="AA30" s="61" t="str">
        <f t="shared" si="2"/>
        <v>Muy Baja</v>
      </c>
      <c r="AB30" s="90">
        <f t="shared" si="3"/>
        <v>0.1512</v>
      </c>
      <c r="AC30" s="62" t="str">
        <f t="shared" si="4"/>
        <v>Menor</v>
      </c>
      <c r="AD30" s="60">
        <f>IFERROR(IF(AND(S29="Impacto",S29="Impacto"),(AD29-(+AD29*V30)),IF(S30="Impacto",(M26-(+M26*V30)),IF(S30="Probabilidad",AD28,""))),"")</f>
        <v>0.21000000000000002</v>
      </c>
      <c r="AE30" s="63" t="str">
        <f t="shared" si="16"/>
        <v>Muy Baja - Menor</v>
      </c>
      <c r="AF30" s="70" t="str">
        <f>+VLOOKUP(AE30,Datos!$J$4:$K$28,2,)</f>
        <v>BAJO</v>
      </c>
      <c r="AG30" s="167"/>
      <c r="AH30" s="2"/>
      <c r="AI30" s="195"/>
      <c r="AJ30" s="97" t="s">
        <v>157</v>
      </c>
      <c r="AK30" s="91"/>
      <c r="AM30" s="133">
        <v>45534</v>
      </c>
      <c r="AN30" s="143" t="s">
        <v>158</v>
      </c>
      <c r="AO30" s="214"/>
      <c r="AP30" s="213"/>
      <c r="AQ30" s="147" t="s">
        <v>74</v>
      </c>
      <c r="AR30" s="40"/>
      <c r="AS30" s="192"/>
      <c r="AT30" s="149" t="s">
        <v>129</v>
      </c>
    </row>
    <row r="31" spans="1:65" ht="222" customHeight="1">
      <c r="A31" s="168">
        <v>4</v>
      </c>
      <c r="B31" s="171" t="s">
        <v>159</v>
      </c>
      <c r="C31" s="171" t="s">
        <v>160</v>
      </c>
      <c r="D31" s="171" t="s">
        <v>161</v>
      </c>
      <c r="E31" s="171" t="s">
        <v>162</v>
      </c>
      <c r="F31" s="174"/>
      <c r="G31" s="177">
        <v>365</v>
      </c>
      <c r="H31" s="157" t="str">
        <f>IF(G31&lt;=0,"",IF(G31&lt;=2,"Muy Baja",IF(G31&lt;=24,"Baja",IF(G31&lt;=500,"Media",IF(G31&lt;=5000,"Alta","Muy Alta")))))</f>
        <v>Media</v>
      </c>
      <c r="I31" s="160">
        <f>IF(H31="","",IF(H31="Muy Baja",0.2,IF(H31="Baja",0.4,IF(H31="Media",0.6,IF(H31="Alta",0.8,IF(H31="Muy Alta",1,))))))</f>
        <v>0.6</v>
      </c>
      <c r="J31" s="152" t="s">
        <v>63</v>
      </c>
      <c r="K31" s="154" t="str">
        <f>+J31</f>
        <v>El riesgo afecta la imagen de la entidad internamente, de conocimiento general nivel interno, de junta directiva y/o de proveedores</v>
      </c>
      <c r="L31" s="157" t="str">
        <f>+VLOOKUP(K31,Datos!O4:P15,2,FALSE)</f>
        <v>Menor</v>
      </c>
      <c r="M31" s="160">
        <f>IF(L31="","",IF(L31="Leve",0.2,IF(L31="Menor",0.4,IF(L31="Moderado",0.6,IF(L31="Mayor",0.8,IF(L31="Catastrófico",1,))))))</f>
        <v>0.4</v>
      </c>
      <c r="N31" s="161" t="str">
        <f>+CONCATENATE(H31, " - ", L31)</f>
        <v>Media - Menor</v>
      </c>
      <c r="O31" s="164" t="str">
        <f>+VLOOKUP(N31,Datos!J10:K34,2,)</f>
        <v>MODERADO</v>
      </c>
      <c r="P31" s="2"/>
      <c r="Q31" s="35">
        <v>1</v>
      </c>
      <c r="R31" s="102" t="s">
        <v>163</v>
      </c>
      <c r="S31" s="99" t="str">
        <f>IF(OR(T31="Preventivo",T31="Detectivo"),"Probabilidad",IF(T31="Correctivo","Impacto",""))</f>
        <v>Probabilidad</v>
      </c>
      <c r="T31" s="92" t="s">
        <v>134</v>
      </c>
      <c r="U31" s="92" t="s">
        <v>66</v>
      </c>
      <c r="V31" s="93" t="str">
        <f>IF(AND(T31="Preventivo",U31="Automático"),"50%",IF(AND(T31="Preventivo",U31="Manual"),"40%",IF(AND(T31="Detectivo",U31="Automático"),"40%",IF(AND(T31="Detectivo",U31="Manual"),"30%",IF(AND(T31="Correctivo",U31="Automático"),"35%",IF(AND(T31="Correctivo",U31="Manual"),"25%",""))))))</f>
        <v>40%</v>
      </c>
      <c r="W31" s="83" t="s">
        <v>164</v>
      </c>
      <c r="X31" s="104" t="s">
        <v>146</v>
      </c>
      <c r="Y31" s="83" t="s">
        <v>164</v>
      </c>
      <c r="Z31" s="64">
        <f>IFERROR(IF(S31="Probabilidad",(I31-(+I31*V31)),IF(S31="Impacto",I31,"")),"")</f>
        <v>0.36</v>
      </c>
      <c r="AA31" s="65" t="str">
        <f t="shared" si="2"/>
        <v>Baja</v>
      </c>
      <c r="AB31" s="64">
        <f t="shared" si="3"/>
        <v>0.36</v>
      </c>
      <c r="AC31" s="66" t="str">
        <f t="shared" si="4"/>
        <v>Menor</v>
      </c>
      <c r="AD31" s="64">
        <f>IFERROR(IF(S31="Impacto",(M31-(+M31*V31)),IF(S31="Probabilidad",M31,"")),"")</f>
        <v>0.4</v>
      </c>
      <c r="AE31" s="67" t="str">
        <f>+CONCATENATE(AA31, " - ", AC31)</f>
        <v>Baja - Menor</v>
      </c>
      <c r="AF31" s="71" t="str">
        <f>+VLOOKUP(AE31,Datos!$J$4:$K$28,2,)</f>
        <v>MODERADO</v>
      </c>
      <c r="AG31" s="199" t="s">
        <v>165</v>
      </c>
      <c r="AH31" s="2"/>
      <c r="AI31" s="194" t="s">
        <v>71</v>
      </c>
      <c r="AJ31" s="196"/>
      <c r="AK31" s="202"/>
      <c r="AM31" s="133">
        <v>45534</v>
      </c>
      <c r="AN31" s="144" t="s">
        <v>166</v>
      </c>
      <c r="AO31" s="190" t="s">
        <v>71</v>
      </c>
      <c r="AP31" s="212" t="s">
        <v>73</v>
      </c>
      <c r="AQ31" s="147" t="s">
        <v>74</v>
      </c>
      <c r="AR31" s="127"/>
      <c r="AS31" s="191" t="s">
        <v>167</v>
      </c>
      <c r="AT31" s="149" t="s">
        <v>76</v>
      </c>
    </row>
    <row r="32" spans="1:65" ht="302.25" customHeight="1">
      <c r="A32" s="169"/>
      <c r="B32" s="172"/>
      <c r="C32" s="172"/>
      <c r="D32" s="172"/>
      <c r="E32" s="172"/>
      <c r="F32" s="175"/>
      <c r="G32" s="178"/>
      <c r="H32" s="158"/>
      <c r="I32" s="161"/>
      <c r="J32" s="152"/>
      <c r="K32" s="155"/>
      <c r="L32" s="158"/>
      <c r="M32" s="161"/>
      <c r="N32" s="161"/>
      <c r="O32" s="164"/>
      <c r="P32" s="2"/>
      <c r="Q32" s="35">
        <v>2</v>
      </c>
      <c r="R32" s="33" t="s">
        <v>168</v>
      </c>
      <c r="S32" s="56" t="str">
        <f>IF(OR(T32="Preventivo",T32="Detectivo"),"Probabilidad",IF(T32="Correctivo","Impacto",""))</f>
        <v>Probabilidad</v>
      </c>
      <c r="T32" s="6" t="s">
        <v>134</v>
      </c>
      <c r="U32" s="6" t="s">
        <v>66</v>
      </c>
      <c r="V32" s="47" t="str">
        <f>IF(AND(T32="Preventivo",U32="Automático"),"50%",IF(AND(T32="Preventivo",U32="Manual"),"40%",IF(AND(T32="Detectivo",U32="Automático"),"40%",IF(AND(T32="Detectivo",U32="Manual"),"30%",IF(AND(T32="Correctivo",U32="Automático"),"35%",IF(AND(T32="Correctivo",U32="Manual"),"25%",""))))))</f>
        <v>40%</v>
      </c>
      <c r="W32" s="10" t="s">
        <v>150</v>
      </c>
      <c r="X32" s="10" t="s">
        <v>169</v>
      </c>
      <c r="Y32" s="10" t="s">
        <v>170</v>
      </c>
      <c r="Z32" s="55">
        <f>IFERROR(IF(AND(S31="Probabilidad",S32="Probabilidad"),(AB31-(+AB31*V32)),IF(S32="Probabilidad",(I31-(+I31*V32)),IF(S32="Impacto",AB31,""))),"")</f>
        <v>0.216</v>
      </c>
      <c r="AA32" s="56" t="str">
        <f t="shared" si="2"/>
        <v>Baja</v>
      </c>
      <c r="AB32" s="57">
        <f t="shared" si="3"/>
        <v>0.216</v>
      </c>
      <c r="AC32" s="58" t="str">
        <f t="shared" si="4"/>
        <v>Menor</v>
      </c>
      <c r="AD32" s="55">
        <f>IFERROR(IF(AND(S31="Impacto",S31="Impacto"),(AD31-(+AD31*V32)),IF(S32="Impacto",(M31-(+M31*V32)),IF(S32="Probabilidad",AD31,""))),"")</f>
        <v>0.4</v>
      </c>
      <c r="AE32" s="59" t="str">
        <f t="shared" ref="AE32:AE34" si="18">+CONCATENATE(AA32, " - ", AC32)</f>
        <v>Baja - Menor</v>
      </c>
      <c r="AF32" s="69" t="str">
        <f>+VLOOKUP(AE32,Datos!$J$4:$K$28,2,)</f>
        <v>MODERADO</v>
      </c>
      <c r="AG32" s="200"/>
      <c r="AH32" s="2"/>
      <c r="AI32" s="194"/>
      <c r="AJ32" s="197"/>
      <c r="AK32" s="202"/>
      <c r="AM32" s="133">
        <v>45534</v>
      </c>
      <c r="AN32" s="145" t="s">
        <v>171</v>
      </c>
      <c r="AO32" s="190"/>
      <c r="AP32" s="212"/>
      <c r="AQ32" s="147" t="s">
        <v>74</v>
      </c>
      <c r="AR32" s="40"/>
      <c r="AS32" s="192"/>
      <c r="AT32" s="149" t="s">
        <v>83</v>
      </c>
    </row>
    <row r="33" spans="1:46" ht="213" customHeight="1">
      <c r="A33" s="169"/>
      <c r="B33" s="172"/>
      <c r="C33" s="172"/>
      <c r="D33" s="172"/>
      <c r="E33" s="172"/>
      <c r="F33" s="175"/>
      <c r="G33" s="178"/>
      <c r="H33" s="158"/>
      <c r="I33" s="161"/>
      <c r="J33" s="152"/>
      <c r="K33" s="155"/>
      <c r="L33" s="158"/>
      <c r="M33" s="161"/>
      <c r="N33" s="161"/>
      <c r="O33" s="164"/>
      <c r="P33" s="2"/>
      <c r="Q33" s="35">
        <v>3</v>
      </c>
      <c r="R33" s="109" t="s">
        <v>172</v>
      </c>
      <c r="S33" s="56" t="str">
        <f>IF(OR(T33="Preventivo",T33="Detectivo"),"Probabilidad",IF(T33="Correctivo","Impacto",""))</f>
        <v>Probabilidad</v>
      </c>
      <c r="T33" s="6" t="s">
        <v>134</v>
      </c>
      <c r="U33" s="6" t="s">
        <v>66</v>
      </c>
      <c r="V33" s="49" t="str">
        <f t="shared" ref="V33:V34" si="19">IF(AND(T33="Preventivo",U33="Automático"),"50%",IF(AND(T33="Preventivo",U33="Manual"),"40%",IF(AND(T33="Detectivo",U33="Automático"),"40%",IF(AND(T33="Detectivo",U33="Manual"),"30%",IF(AND(T33="Correctivo",U33="Automático"),"35%",IF(AND(T33="Correctivo",U33="Manual"),"25%",""))))))</f>
        <v>40%</v>
      </c>
      <c r="W33" s="94" t="s">
        <v>173</v>
      </c>
      <c r="X33" s="94" t="s">
        <v>174</v>
      </c>
      <c r="Y33" s="94" t="s">
        <v>175</v>
      </c>
      <c r="Z33" s="84">
        <f>IFERROR(IF(AND(S32="Probabilidad",S33="Probabilidad"),(AB32-(+AB32*V33)),IF(S33="Probabilidad",(I31-(+I31*V33)),IF(S33="Impacto",AB32,""))),"")</f>
        <v>0.12959999999999999</v>
      </c>
      <c r="AA33" s="85" t="str">
        <f t="shared" si="2"/>
        <v>Muy Baja</v>
      </c>
      <c r="AB33" s="84">
        <f t="shared" si="3"/>
        <v>0.12959999999999999</v>
      </c>
      <c r="AC33" s="87" t="str">
        <f t="shared" si="4"/>
        <v>Menor</v>
      </c>
      <c r="AD33" s="84">
        <f>IFERROR(IF(AND(S32="Impacto",S32="Impacto"),(AD32-(+AD32*V33)),IF(S33="Impacto",(M31-(+M31*V33)),IF(S33="Probabilidad",AD32,""))),"")</f>
        <v>0.4</v>
      </c>
      <c r="AE33" s="88" t="str">
        <f t="shared" si="18"/>
        <v>Muy Baja - Menor</v>
      </c>
      <c r="AF33" s="89" t="str">
        <f>+VLOOKUP(AE33,Datos!$J$4:$K$28,2,)</f>
        <v>BAJO</v>
      </c>
      <c r="AG33" s="200"/>
      <c r="AH33" s="2"/>
      <c r="AI33" s="194"/>
      <c r="AJ33" s="197"/>
      <c r="AK33" s="202"/>
      <c r="AM33" s="133">
        <v>45534</v>
      </c>
      <c r="AN33" s="145" t="s">
        <v>176</v>
      </c>
      <c r="AO33" s="190"/>
      <c r="AP33" s="212"/>
      <c r="AQ33" s="147" t="s">
        <v>74</v>
      </c>
      <c r="AR33" s="40"/>
      <c r="AS33" s="192"/>
      <c r="AT33" s="149" t="s">
        <v>90</v>
      </c>
    </row>
    <row r="34" spans="1:46" ht="205.5" customHeight="1">
      <c r="A34" s="170"/>
      <c r="B34" s="173"/>
      <c r="C34" s="173"/>
      <c r="D34" s="173"/>
      <c r="E34" s="173"/>
      <c r="F34" s="176"/>
      <c r="G34" s="179"/>
      <c r="H34" s="159"/>
      <c r="I34" s="162"/>
      <c r="J34" s="153"/>
      <c r="K34" s="156"/>
      <c r="L34" s="159"/>
      <c r="M34" s="162"/>
      <c r="N34" s="163"/>
      <c r="O34" s="165"/>
      <c r="P34" s="38"/>
      <c r="Q34" s="9">
        <v>4</v>
      </c>
      <c r="R34" s="105" t="s">
        <v>177</v>
      </c>
      <c r="S34" s="61" t="str">
        <f>IF(OR(T34="Preventivo",T34="Detectivo"),"Probabilidad",IF(T34="Correctivo","Impacto",""))</f>
        <v>Impacto</v>
      </c>
      <c r="T34" s="22" t="s">
        <v>99</v>
      </c>
      <c r="U34" s="22" t="s">
        <v>66</v>
      </c>
      <c r="V34" s="48" t="str">
        <f t="shared" si="19"/>
        <v>25%</v>
      </c>
      <c r="W34" s="23" t="s">
        <v>145</v>
      </c>
      <c r="X34" s="23" t="s">
        <v>178</v>
      </c>
      <c r="Y34" s="23" t="s">
        <v>179</v>
      </c>
      <c r="Z34" s="60">
        <f>IFERROR(IF(AND(S33="Probabilidad",S34="Probabilidad"),(AB33-(+AB33*V34)),IF(S34="Probabilidad",(I31-(+I31*V34)),IF(S34="Impacto",AB33,""))),"")</f>
        <v>0.12959999999999999</v>
      </c>
      <c r="AA34" s="61" t="str">
        <f t="shared" si="2"/>
        <v>Muy Baja</v>
      </c>
      <c r="AB34" s="90">
        <f t="shared" si="3"/>
        <v>0.12959999999999999</v>
      </c>
      <c r="AC34" s="62" t="str">
        <f t="shared" si="4"/>
        <v>Menor</v>
      </c>
      <c r="AD34" s="60">
        <f>IFERROR(IF(AND(S33="Impacto",S33="Impacto"),(AD33-(+AD33*V34)),IF(S34="Impacto",(M31-(+M31*V34)),IF(S34="Probabilidad",AD33,""))),"")</f>
        <v>0.30000000000000004</v>
      </c>
      <c r="AE34" s="63" t="str">
        <f t="shared" si="18"/>
        <v>Muy Baja - Menor</v>
      </c>
      <c r="AF34" s="70" t="str">
        <f>+VLOOKUP(AE34,Datos!$J$4:$K$28,2,)</f>
        <v>BAJO</v>
      </c>
      <c r="AG34" s="201"/>
      <c r="AH34" s="38"/>
      <c r="AI34" s="195"/>
      <c r="AJ34" s="198"/>
      <c r="AK34" s="203"/>
      <c r="AL34" s="128"/>
      <c r="AM34" s="133">
        <v>45534</v>
      </c>
      <c r="AN34" s="146" t="s">
        <v>180</v>
      </c>
      <c r="AO34" s="190"/>
      <c r="AP34" s="212"/>
      <c r="AQ34" s="147" t="s">
        <v>74</v>
      </c>
      <c r="AR34" s="124"/>
      <c r="AS34" s="193"/>
      <c r="AT34" s="149" t="s">
        <v>129</v>
      </c>
    </row>
    <row r="35" spans="1:46">
      <c r="P35" s="2"/>
    </row>
  </sheetData>
  <autoFilter ref="A16:BM16" xr:uid="{00000000-0001-0000-0000-000000000000}"/>
  <mergeCells count="113">
    <mergeCell ref="A1:B8"/>
    <mergeCell ref="C1:AP4"/>
    <mergeCell ref="B17:B21"/>
    <mergeCell ref="H22:H25"/>
    <mergeCell ref="I22:I25"/>
    <mergeCell ref="AI22:AI25"/>
    <mergeCell ref="AJ22:AJ25"/>
    <mergeCell ref="AK22:AK25"/>
    <mergeCell ref="J22:J25"/>
    <mergeCell ref="AG22:AG25"/>
    <mergeCell ref="K22:K25"/>
    <mergeCell ref="L22:L25"/>
    <mergeCell ref="M22:M25"/>
    <mergeCell ref="N22:N25"/>
    <mergeCell ref="O22:O25"/>
    <mergeCell ref="A22:A25"/>
    <mergeCell ref="B22:B25"/>
    <mergeCell ref="C22:C25"/>
    <mergeCell ref="D22:D25"/>
    <mergeCell ref="E22:E25"/>
    <mergeCell ref="A12:C12"/>
    <mergeCell ref="D11:M11"/>
    <mergeCell ref="AG17:AG21"/>
    <mergeCell ref="E17:E21"/>
    <mergeCell ref="A11:C11"/>
    <mergeCell ref="AK17:AK21"/>
    <mergeCell ref="G22:G25"/>
    <mergeCell ref="L17:L21"/>
    <mergeCell ref="A14:O15"/>
    <mergeCell ref="Q14:AG14"/>
    <mergeCell ref="Z15:AG15"/>
    <mergeCell ref="T15:Y15"/>
    <mergeCell ref="M17:M21"/>
    <mergeCell ref="F17:F21"/>
    <mergeCell ref="C17:C21"/>
    <mergeCell ref="D17:D21"/>
    <mergeCell ref="G17:G21"/>
    <mergeCell ref="F22:F25"/>
    <mergeCell ref="H17:H21"/>
    <mergeCell ref="I17:I21"/>
    <mergeCell ref="D12:M12"/>
    <mergeCell ref="K17:K21"/>
    <mergeCell ref="O17:O21"/>
    <mergeCell ref="A17:A21"/>
    <mergeCell ref="K26:K30"/>
    <mergeCell ref="L26:L30"/>
    <mergeCell ref="M26:M30"/>
    <mergeCell ref="N26:N30"/>
    <mergeCell ref="O26:O30"/>
    <mergeCell ref="I26:I30"/>
    <mergeCell ref="J26:J30"/>
    <mergeCell ref="AQ1:AR2"/>
    <mergeCell ref="AS1:AT2"/>
    <mergeCell ref="AQ3:AR4"/>
    <mergeCell ref="AS3:AT4"/>
    <mergeCell ref="AM14:AQ15"/>
    <mergeCell ref="AS14:AT15"/>
    <mergeCell ref="AO17:AO21"/>
    <mergeCell ref="AP17:AP21"/>
    <mergeCell ref="AR16:AR20"/>
    <mergeCell ref="C5:AP8"/>
    <mergeCell ref="AQ5:AR6"/>
    <mergeCell ref="A10:C10"/>
    <mergeCell ref="D10:M10"/>
    <mergeCell ref="AS5:AT6"/>
    <mergeCell ref="AQ7:AR8"/>
    <mergeCell ref="AS7:AT8"/>
    <mergeCell ref="J17:J21"/>
    <mergeCell ref="AO31:AO34"/>
    <mergeCell ref="AS31:AS34"/>
    <mergeCell ref="AI31:AI34"/>
    <mergeCell ref="AJ31:AJ34"/>
    <mergeCell ref="AG31:AG34"/>
    <mergeCell ref="AK31:AK34"/>
    <mergeCell ref="AS26:AS30"/>
    <mergeCell ref="N11:V11"/>
    <mergeCell ref="AI14:AK15"/>
    <mergeCell ref="AP26:AP30"/>
    <mergeCell ref="AO26:AO30"/>
    <mergeCell ref="AP31:AP34"/>
    <mergeCell ref="AK26:AK27"/>
    <mergeCell ref="AS22:AS25"/>
    <mergeCell ref="AO22:AO25"/>
    <mergeCell ref="AP22:AP25"/>
    <mergeCell ref="AQ22:AQ25"/>
    <mergeCell ref="AJ17:AJ21"/>
    <mergeCell ref="AI17:AI21"/>
    <mergeCell ref="AI26:AI30"/>
    <mergeCell ref="N17:N21"/>
    <mergeCell ref="J31:J34"/>
    <mergeCell ref="K31:K34"/>
    <mergeCell ref="L31:L34"/>
    <mergeCell ref="M31:M34"/>
    <mergeCell ref="N31:N34"/>
    <mergeCell ref="O31:O34"/>
    <mergeCell ref="AG26:AG30"/>
    <mergeCell ref="A31:A34"/>
    <mergeCell ref="B31:B34"/>
    <mergeCell ref="C31:C34"/>
    <mergeCell ref="D31:D34"/>
    <mergeCell ref="E31:E34"/>
    <mergeCell ref="F31:F34"/>
    <mergeCell ref="G31:G34"/>
    <mergeCell ref="H31:H34"/>
    <mergeCell ref="I31:I34"/>
    <mergeCell ref="A26:A30"/>
    <mergeCell ref="B26:B30"/>
    <mergeCell ref="C26:C30"/>
    <mergeCell ref="D26:D30"/>
    <mergeCell ref="E26:E30"/>
    <mergeCell ref="F26:F30"/>
    <mergeCell ref="G26:G30"/>
    <mergeCell ref="H26:H30"/>
  </mergeCells>
  <conditionalFormatting sqref="H17:H34">
    <cfRule type="cellIs" dxfId="46" priority="20" operator="equal">
      <formula>"Baja"</formula>
    </cfRule>
    <cfRule type="cellIs" dxfId="45" priority="16" operator="equal">
      <formula>"Muy Alta"</formula>
    </cfRule>
    <cfRule type="cellIs" dxfId="44" priority="17" operator="equal">
      <formula>"Alta"</formula>
    </cfRule>
    <cfRule type="cellIs" dxfId="43" priority="18" operator="equal">
      <formula>"Media"</formula>
    </cfRule>
    <cfRule type="cellIs" dxfId="42" priority="19" operator="equal">
      <formula>"Muy Baja"</formula>
    </cfRule>
  </conditionalFormatting>
  <conditionalFormatting sqref="L17:L34">
    <cfRule type="cellIs" dxfId="41" priority="11" operator="equal">
      <formula>"Leve"</formula>
    </cfRule>
    <cfRule type="cellIs" dxfId="40" priority="12" operator="equal">
      <formula>"Catastrófico"</formula>
    </cfRule>
    <cfRule type="cellIs" dxfId="39" priority="13" operator="equal">
      <formula>"Mayor"</formula>
    </cfRule>
    <cfRule type="cellIs" dxfId="38" priority="14" operator="equal">
      <formula>"Moderado"</formula>
    </cfRule>
    <cfRule type="cellIs" dxfId="37" priority="15" operator="equal">
      <formula>"Menor"</formula>
    </cfRule>
  </conditionalFormatting>
  <conditionalFormatting sqref="O17:O34 AF27:AF34">
    <cfRule type="cellIs" dxfId="36" priority="26" operator="equal">
      <formula>"MODERADO"</formula>
    </cfRule>
    <cfRule type="cellIs" dxfId="35" priority="25" operator="equal">
      <formula>"BAJO"</formula>
    </cfRule>
    <cfRule type="cellIs" dxfId="34" priority="23" operator="equal">
      <formula>"EXTREMO"</formula>
    </cfRule>
    <cfRule type="cellIs" dxfId="33" priority="24" operator="equal">
      <formula>"ALTO"</formula>
    </cfRule>
  </conditionalFormatting>
  <conditionalFormatting sqref="AA17:AA20">
    <cfRule type="cellIs" dxfId="32" priority="198" operator="equal">
      <formula>"Muy Alta"</formula>
    </cfRule>
    <cfRule type="cellIs" dxfId="31" priority="197" operator="equal">
      <formula>"Media"</formula>
    </cfRule>
    <cfRule type="cellIs" dxfId="30" priority="196" operator="equal">
      <formula>"Baja"</formula>
    </cfRule>
    <cfRule type="cellIs" dxfId="29" priority="195" stopIfTrue="1" operator="equal">
      <formula>"Muy Baja"</formula>
    </cfRule>
    <cfRule type="cellIs" dxfId="28" priority="199" operator="equal">
      <formula>"Alta"</formula>
    </cfRule>
  </conditionalFormatting>
  <conditionalFormatting sqref="AA21">
    <cfRule type="cellIs" dxfId="27" priority="181" operator="equal">
      <formula>"Muy Baja"</formula>
    </cfRule>
  </conditionalFormatting>
  <conditionalFormatting sqref="AA21:AA25">
    <cfRule type="cellIs" dxfId="26" priority="113" operator="equal">
      <formula>"Media"</formula>
    </cfRule>
    <cfRule type="cellIs" dxfId="25" priority="114" operator="equal">
      <formula>"Muy Alta"</formula>
    </cfRule>
    <cfRule type="cellIs" dxfId="24" priority="115" operator="equal">
      <formula>"Alta"</formula>
    </cfRule>
    <cfRule type="cellIs" dxfId="23" priority="112" operator="equal">
      <formula>"Baja"</formula>
    </cfRule>
  </conditionalFormatting>
  <conditionalFormatting sqref="AA22:AA24">
    <cfRule type="cellIs" dxfId="22" priority="125" operator="equal">
      <formula>"B+$Z$17Muy Baja"</formula>
    </cfRule>
  </conditionalFormatting>
  <conditionalFormatting sqref="AA25">
    <cfRule type="cellIs" dxfId="21" priority="111" operator="equal">
      <formula>"Muy Baja"</formula>
    </cfRule>
  </conditionalFormatting>
  <conditionalFormatting sqref="AA27:AA30">
    <cfRule type="cellIs" dxfId="20" priority="22" operator="equal">
      <formula>"Muy Baja"</formula>
    </cfRule>
  </conditionalFormatting>
  <conditionalFormatting sqref="AA27:AA34">
    <cfRule type="cellIs" dxfId="19" priority="10" operator="equal">
      <formula>"Alta"</formula>
    </cfRule>
    <cfRule type="cellIs" dxfId="18" priority="9" operator="equal">
      <formula>"Muy Alta"</formula>
    </cfRule>
    <cfRule type="cellIs" dxfId="17" priority="8" operator="equal">
      <formula>"Media"</formula>
    </cfRule>
    <cfRule type="cellIs" dxfId="16" priority="7" operator="equal">
      <formula>"Baja"</formula>
    </cfRule>
  </conditionalFormatting>
  <conditionalFormatting sqref="AA31">
    <cfRule type="cellIs" dxfId="15" priority="21" operator="equal">
      <formula>"B+$Z$17Muy Baja"</formula>
    </cfRule>
  </conditionalFormatting>
  <conditionalFormatting sqref="AA32:AA34">
    <cfRule type="cellIs" dxfId="14" priority="1" operator="equal">
      <formula>"Muy Baja"</formula>
    </cfRule>
  </conditionalFormatting>
  <conditionalFormatting sqref="AC17:AC25">
    <cfRule type="cellIs" dxfId="13" priority="106" operator="equal">
      <formula>"Catastrófico"</formula>
    </cfRule>
    <cfRule type="cellIs" dxfId="12" priority="107" operator="equal">
      <formula>"Mayor"</formula>
    </cfRule>
    <cfRule type="cellIs" dxfId="11" priority="108" operator="equal">
      <formula>"Moderado"</formula>
    </cfRule>
    <cfRule type="cellIs" dxfId="10" priority="109" operator="equal">
      <formula>"Menor"</formula>
    </cfRule>
    <cfRule type="cellIs" dxfId="9" priority="110" operator="equal">
      <formula>"Leve"</formula>
    </cfRule>
  </conditionalFormatting>
  <conditionalFormatting sqref="AC27:AC34">
    <cfRule type="cellIs" dxfId="8" priority="2" operator="equal">
      <formula>"Catastrófico"</formula>
    </cfRule>
    <cfRule type="cellIs" dxfId="7" priority="3" operator="equal">
      <formula>"Mayor"</formula>
    </cfRule>
    <cfRule type="cellIs" dxfId="6" priority="4" operator="equal">
      <formula>"Moderado"</formula>
    </cfRule>
    <cfRule type="cellIs" dxfId="5" priority="5" operator="equal">
      <formula>"Menor"</formula>
    </cfRule>
    <cfRule type="cellIs" dxfId="4" priority="6" operator="equal">
      <formula>"Leve"</formula>
    </cfRule>
  </conditionalFormatting>
  <conditionalFormatting sqref="AF17:AF25">
    <cfRule type="cellIs" dxfId="3" priority="102" operator="equal">
      <formula>"EXTREMO"</formula>
    </cfRule>
    <cfRule type="cellIs" dxfId="2" priority="103" operator="equal">
      <formula>"ALTO"</formula>
    </cfRule>
    <cfRule type="cellIs" dxfId="1" priority="104" operator="equal">
      <formula>"BAJO"</formula>
    </cfRule>
    <cfRule type="cellIs" dxfId="0" priority="105" operator="equal">
      <formula>"MODERADO"</formula>
    </cfRule>
  </conditionalFormatting>
  <pageMargins left="0.70866141732283472" right="0.70866141732283472" top="0.74803149606299213" bottom="0.74803149606299213" header="0.31496062992125984" footer="0.31496062992125984"/>
  <pageSetup paperSize="41" scale="54" fitToWidth="3" fitToHeight="3" orientation="landscape" r:id="rId1"/>
  <colBreaks count="1" manualBreakCount="1">
    <brk id="16" max="23" man="1"/>
  </colBreaks>
  <ignoredErrors>
    <ignoredError sqref="O17 L21:M21 M17 L18:M18" evalError="1"/>
  </ignoredErrors>
  <drawing r:id="rId2"/>
  <legacyDrawing r:id="rId3"/>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000-000000000000}">
          <x14:formula1>
            <xm:f>Datos!$A$4:$A$6</xm:f>
          </x14:formula1>
          <xm:sqref>B17:B25</xm:sqref>
        </x14:dataValidation>
        <x14:dataValidation type="list" allowBlank="1" showInputMessage="1" showErrorMessage="1" xr:uid="{00000000-0002-0000-0000-000001000000}">
          <x14:formula1>
            <xm:f>Datos!$O$3:$O$15</xm:f>
          </x14:formula1>
          <xm:sqref>J17:J25</xm:sqref>
        </x14:dataValidation>
        <x14:dataValidation type="list" allowBlank="1" showInputMessage="1" showErrorMessage="1" xr:uid="{00000000-0002-0000-0000-000002000000}">
          <x14:formula1>
            <xm:f>Datos!$P$19:$P$22</xm:f>
          </x14:formula1>
          <xm:sqref>T17:T25</xm:sqref>
        </x14:dataValidation>
        <x14:dataValidation type="list" allowBlank="1" showInputMessage="1" showErrorMessage="1" xr:uid="{00000000-0002-0000-0000-000003000000}">
          <x14:formula1>
            <xm:f>Datos!$P$25:$P$26</xm:f>
          </x14:formula1>
          <xm:sqref>U17:U25</xm:sqref>
        </x14:dataValidation>
        <x14:dataValidation type="list" allowBlank="1" showInputMessage="1" showErrorMessage="1" xr:uid="{00000000-0002-0000-0000-000004000000}">
          <x14:formula1>
            <xm:f>Datos!$O$11:$O$15</xm:f>
          </x14:formula1>
          <xm:sqref>J26:J34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Q28"/>
  <sheetViews>
    <sheetView topLeftCell="A3" zoomScale="120" zoomScaleNormal="120" workbookViewId="0">
      <selection activeCell="J4" sqref="J4:K28"/>
    </sheetView>
  </sheetViews>
  <sheetFormatPr defaultColWidth="11.42578125" defaultRowHeight="15"/>
  <cols>
    <col min="7" max="7" width="14.85546875" customWidth="1"/>
    <col min="10" max="10" width="33" customWidth="1"/>
    <col min="15" max="15" width="81.42578125" customWidth="1"/>
  </cols>
  <sheetData>
    <row r="3" spans="1:17">
      <c r="A3" s="26" t="s">
        <v>181</v>
      </c>
      <c r="D3" t="s">
        <v>182</v>
      </c>
      <c r="G3" t="s">
        <v>183</v>
      </c>
      <c r="J3" t="s">
        <v>184</v>
      </c>
      <c r="O3" t="s">
        <v>185</v>
      </c>
    </row>
    <row r="4" spans="1:17">
      <c r="A4" t="s">
        <v>186</v>
      </c>
      <c r="D4" t="s">
        <v>187</v>
      </c>
      <c r="E4" s="25">
        <v>0.2</v>
      </c>
      <c r="G4" t="s">
        <v>188</v>
      </c>
      <c r="H4" s="25">
        <v>0.2</v>
      </c>
      <c r="J4" t="s">
        <v>189</v>
      </c>
      <c r="K4" t="s">
        <v>190</v>
      </c>
      <c r="O4" t="s">
        <v>191</v>
      </c>
      <c r="P4" s="3" t="s">
        <v>192</v>
      </c>
      <c r="Q4" s="28">
        <v>0.2</v>
      </c>
    </row>
    <row r="5" spans="1:17">
      <c r="A5" t="s">
        <v>59</v>
      </c>
      <c r="D5" t="s">
        <v>193</v>
      </c>
      <c r="E5" s="25">
        <v>0.4</v>
      </c>
      <c r="G5" t="s">
        <v>194</v>
      </c>
      <c r="H5" s="25">
        <v>0.4</v>
      </c>
      <c r="J5" t="s">
        <v>195</v>
      </c>
      <c r="K5" t="s">
        <v>190</v>
      </c>
      <c r="O5" s="27" t="s">
        <v>196</v>
      </c>
      <c r="P5" s="3" t="s">
        <v>197</v>
      </c>
      <c r="Q5" s="28">
        <v>0.4</v>
      </c>
    </row>
    <row r="6" spans="1:17">
      <c r="A6" t="s">
        <v>159</v>
      </c>
      <c r="D6" t="s">
        <v>198</v>
      </c>
      <c r="E6" s="25">
        <v>0.6</v>
      </c>
      <c r="G6" t="s">
        <v>199</v>
      </c>
      <c r="H6" s="25">
        <v>0.6</v>
      </c>
      <c r="J6" t="s">
        <v>200</v>
      </c>
      <c r="K6" t="s">
        <v>199</v>
      </c>
      <c r="O6" t="s">
        <v>201</v>
      </c>
      <c r="P6" s="3" t="s">
        <v>202</v>
      </c>
      <c r="Q6" s="28">
        <v>0.6</v>
      </c>
    </row>
    <row r="7" spans="1:17">
      <c r="D7" t="s">
        <v>203</v>
      </c>
      <c r="E7" s="25">
        <v>0.8</v>
      </c>
      <c r="G7" t="s">
        <v>204</v>
      </c>
      <c r="H7" s="25">
        <v>0.8</v>
      </c>
      <c r="J7" t="s">
        <v>205</v>
      </c>
      <c r="K7" t="s">
        <v>206</v>
      </c>
      <c r="O7" t="s">
        <v>207</v>
      </c>
      <c r="P7" s="3" t="s">
        <v>208</v>
      </c>
      <c r="Q7" s="28">
        <v>0.8</v>
      </c>
    </row>
    <row r="8" spans="1:17">
      <c r="D8" t="s">
        <v>209</v>
      </c>
      <c r="E8" s="25">
        <v>1</v>
      </c>
      <c r="G8" t="s">
        <v>210</v>
      </c>
      <c r="H8" s="25">
        <v>1</v>
      </c>
      <c r="J8" t="s">
        <v>211</v>
      </c>
      <c r="K8" t="s">
        <v>212</v>
      </c>
      <c r="O8" t="s">
        <v>213</v>
      </c>
      <c r="P8" s="3" t="s">
        <v>214</v>
      </c>
      <c r="Q8" s="28">
        <v>1</v>
      </c>
    </row>
    <row r="9" spans="1:17">
      <c r="J9" t="s">
        <v>215</v>
      </c>
      <c r="K9" t="s">
        <v>190</v>
      </c>
    </row>
    <row r="10" spans="1:17">
      <c r="J10" t="s">
        <v>216</v>
      </c>
      <c r="K10" t="s">
        <v>199</v>
      </c>
      <c r="O10" t="s">
        <v>217</v>
      </c>
    </row>
    <row r="11" spans="1:17">
      <c r="J11" t="s">
        <v>218</v>
      </c>
      <c r="K11" t="s">
        <v>199</v>
      </c>
      <c r="O11" t="s">
        <v>108</v>
      </c>
      <c r="P11" s="3" t="s">
        <v>192</v>
      </c>
      <c r="Q11" s="28">
        <v>0.2</v>
      </c>
    </row>
    <row r="12" spans="1:17" ht="30.75" customHeight="1">
      <c r="J12" t="s">
        <v>219</v>
      </c>
      <c r="K12" t="s">
        <v>206</v>
      </c>
      <c r="O12" s="27" t="s">
        <v>63</v>
      </c>
      <c r="P12" s="3" t="s">
        <v>197</v>
      </c>
      <c r="Q12" s="28">
        <v>0.4</v>
      </c>
    </row>
    <row r="13" spans="1:17" ht="30">
      <c r="J13" t="s">
        <v>220</v>
      </c>
      <c r="K13" t="s">
        <v>212</v>
      </c>
      <c r="O13" s="27" t="s">
        <v>221</v>
      </c>
      <c r="P13" s="3" t="s">
        <v>202</v>
      </c>
      <c r="Q13" s="28">
        <v>0.6</v>
      </c>
    </row>
    <row r="14" spans="1:17" ht="30">
      <c r="J14" t="s">
        <v>222</v>
      </c>
      <c r="K14" t="s">
        <v>199</v>
      </c>
      <c r="O14" s="27" t="s">
        <v>223</v>
      </c>
      <c r="P14" s="3" t="s">
        <v>208</v>
      </c>
      <c r="Q14" s="28">
        <v>0.8</v>
      </c>
    </row>
    <row r="15" spans="1:17" ht="30">
      <c r="J15" t="s">
        <v>224</v>
      </c>
      <c r="K15" t="s">
        <v>199</v>
      </c>
      <c r="O15" s="27" t="s">
        <v>225</v>
      </c>
      <c r="P15" s="3" t="s">
        <v>214</v>
      </c>
      <c r="Q15" s="28">
        <v>1</v>
      </c>
    </row>
    <row r="16" spans="1:17">
      <c r="J16" t="s">
        <v>226</v>
      </c>
      <c r="K16" t="s">
        <v>199</v>
      </c>
    </row>
    <row r="17" spans="10:16">
      <c r="J17" t="s">
        <v>227</v>
      </c>
      <c r="K17" t="s">
        <v>206</v>
      </c>
    </row>
    <row r="18" spans="10:16">
      <c r="J18" t="s">
        <v>228</v>
      </c>
      <c r="K18" t="s">
        <v>212</v>
      </c>
    </row>
    <row r="19" spans="10:16">
      <c r="J19" t="s">
        <v>229</v>
      </c>
      <c r="K19" t="s">
        <v>199</v>
      </c>
      <c r="P19" t="s">
        <v>230</v>
      </c>
    </row>
    <row r="20" spans="10:16">
      <c r="J20" t="s">
        <v>231</v>
      </c>
      <c r="K20" t="s">
        <v>199</v>
      </c>
      <c r="P20" t="s">
        <v>134</v>
      </c>
    </row>
    <row r="21" spans="10:16">
      <c r="J21" t="s">
        <v>232</v>
      </c>
      <c r="K21" t="s">
        <v>206</v>
      </c>
      <c r="P21" t="s">
        <v>65</v>
      </c>
    </row>
    <row r="22" spans="10:16">
      <c r="J22" t="s">
        <v>233</v>
      </c>
      <c r="K22" t="s">
        <v>206</v>
      </c>
      <c r="P22" t="s">
        <v>99</v>
      </c>
    </row>
    <row r="23" spans="10:16">
      <c r="J23" t="s">
        <v>234</v>
      </c>
      <c r="K23" t="s">
        <v>212</v>
      </c>
    </row>
    <row r="24" spans="10:16">
      <c r="J24" t="s">
        <v>235</v>
      </c>
      <c r="K24" t="s">
        <v>206</v>
      </c>
      <c r="P24" t="s">
        <v>236</v>
      </c>
    </row>
    <row r="25" spans="10:16">
      <c r="J25" t="s">
        <v>237</v>
      </c>
      <c r="K25" t="s">
        <v>206</v>
      </c>
      <c r="P25" t="s">
        <v>238</v>
      </c>
    </row>
    <row r="26" spans="10:16">
      <c r="J26" t="s">
        <v>239</v>
      </c>
      <c r="K26" t="s">
        <v>206</v>
      </c>
      <c r="P26" t="s">
        <v>66</v>
      </c>
    </row>
    <row r="27" spans="10:16">
      <c r="J27" t="s">
        <v>240</v>
      </c>
      <c r="K27" t="s">
        <v>206</v>
      </c>
    </row>
    <row r="28" spans="10:16">
      <c r="J28" t="s">
        <v>241</v>
      </c>
      <c r="K28" t="s">
        <v>212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election activeCell="A27" sqref="A27"/>
    </sheetView>
  </sheetViews>
  <sheetFormatPr defaultColWidth="11.42578125"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4bc649f1-e7f9-468c-8412-068dfd45bb2d">
      <Terms xmlns="http://schemas.microsoft.com/office/infopath/2007/PartnerControls"/>
    </lcf76f155ced4ddcb4097134ff3c332f>
    <TaxCatchAll xmlns="88415ba3-4c0e-4d95-9566-b4e76717e711"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BE1EA66CDFBEB943AC5D941CA9D16E43" ma:contentTypeVersion="14" ma:contentTypeDescription="Crear nuevo documento." ma:contentTypeScope="" ma:versionID="7002677efe90d45c96713576204f8faf">
  <xsd:schema xmlns:xsd="http://www.w3.org/2001/XMLSchema" xmlns:xs="http://www.w3.org/2001/XMLSchema" xmlns:p="http://schemas.microsoft.com/office/2006/metadata/properties" xmlns:ns2="4bc649f1-e7f9-468c-8412-068dfd45bb2d" xmlns:ns3="88415ba3-4c0e-4d95-9566-b4e76717e711" targetNamespace="http://schemas.microsoft.com/office/2006/metadata/properties" ma:root="true" ma:fieldsID="8fd5d08952aaf2c019c54f619c8d58b1" ns2:_="" ns3:_="">
    <xsd:import namespace="4bc649f1-e7f9-468c-8412-068dfd45bb2d"/>
    <xsd:import namespace="88415ba3-4c0e-4d95-9566-b4e76717e711"/>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bc649f1-e7f9-468c-8412-068dfd45bb2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Etiquetas de imagen" ma:readOnly="false" ma:fieldId="{5cf76f15-5ced-4ddc-b409-7134ff3c332f}" ma:taxonomyMulti="true" ma:sspId="be2b3a10-215b-4d32-87ea-2342d4792acb"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8415ba3-4c0e-4d95-9566-b4e76717e711"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element name="TaxCatchAll" ma:index="16" nillable="true" ma:displayName="Taxonomy Catch All Column" ma:hidden="true" ma:list="{e87e9c04-9322-4f02-85cd-322a08f0d447}" ma:internalName="TaxCatchAll" ma:showField="CatchAllData" ma:web="88415ba3-4c0e-4d95-9566-b4e76717e71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D2FE8B3-D67C-4648-8EA9-D0A24780E912}"/>
</file>

<file path=customXml/itemProps2.xml><?xml version="1.0" encoding="utf-8"?>
<ds:datastoreItem xmlns:ds="http://schemas.openxmlformats.org/officeDocument/2006/customXml" ds:itemID="{4B70107C-B374-42C4-8DFB-90345115355F}"/>
</file>

<file path=customXml/itemProps3.xml><?xml version="1.0" encoding="utf-8"?>
<ds:datastoreItem xmlns:ds="http://schemas.openxmlformats.org/officeDocument/2006/customXml" ds:itemID="{97F38BD8-E3E4-4BAB-9D3E-4CFF79565D97}"/>
</file>

<file path=docProps/app.xml><?xml version="1.0" encoding="utf-8"?>
<Properties xmlns="http://schemas.openxmlformats.org/officeDocument/2006/extended-properties" xmlns:vt="http://schemas.openxmlformats.org/officeDocument/2006/docPropsVTypes">
  <Application>Microsoft Excel Online</Application>
  <Manager>GRF</Manager>
  <Company>IDIPRON</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MAPA DE RIESGOS 2023</dc:title>
  <dc:subject>Reunion Revision mapa de riesgos del proceso GIAE</dc:subject>
  <dc:creator>Graciela Robayo Baracaldo</dc:creator>
  <cp:keywords>GERENCIA RECURSOS FISICOS</cp:keywords>
  <dc:description/>
  <cp:lastModifiedBy>Carlos Andres Guerra Jimenez</cp:lastModifiedBy>
  <cp:revision/>
  <dcterms:created xsi:type="dcterms:W3CDTF">2021-05-10T15:52:34Z</dcterms:created>
  <dcterms:modified xsi:type="dcterms:W3CDTF">2024-09-19T23:59:34Z</dcterms:modified>
  <cp:category>5200 almacen</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0x010100BE1EA66CDFBEB943AC5D941CA9D16E43</vt:lpwstr>
  </property>
  <property fmtid="{D5CDD505-2E9C-101B-9397-08002B2CF9AE}" pid="3" name="MediaServiceImageTags">
    <vt:lpwstr/>
  </property>
</Properties>
</file>